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3257547\Work Folders\TE24\"/>
    </mc:Choice>
  </mc:AlternateContent>
  <bookViews>
    <workbookView xWindow="0" yWindow="0" windowWidth="19200" windowHeight="7040"/>
  </bookViews>
  <sheets>
    <sheet name="Info" sheetId="9" r:id="rId1"/>
    <sheet name="Yhteenveto" sheetId="12" r:id="rId2"/>
    <sheet name="Rahoitus, koko maa" sheetId="10" r:id="rId3"/>
    <sheet name="Palveluiden rahoitus" sheetId="11" r:id="rId4"/>
    <sheet name="Palveluiden kustannukset" sheetId="13" r:id="rId5"/>
    <sheet name="Työttömyysturvan rahoitusvastuu" sheetId="14"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 i="13" l="1"/>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6" i="13"/>
  <c r="O6" i="13"/>
  <c r="P6" i="13" s="1"/>
  <c r="H14" i="14" l="1"/>
  <c r="I14" i="14" s="1"/>
  <c r="G8" i="11" l="1"/>
  <c r="D7" i="11"/>
  <c r="N6" i="12" l="1"/>
  <c r="L6" i="12"/>
  <c r="J6" i="12" l="1"/>
  <c r="H6" i="12"/>
  <c r="I6" i="12" l="1"/>
  <c r="F6" i="12"/>
  <c r="E6" i="12"/>
  <c r="M6" i="12"/>
  <c r="C6" i="12"/>
  <c r="D6" i="12" l="1"/>
  <c r="H15" i="14" l="1"/>
  <c r="I15" i="14" s="1"/>
  <c r="H16" i="14"/>
  <c r="I16" i="14" s="1"/>
  <c r="H17" i="14"/>
  <c r="I17" i="14" s="1"/>
  <c r="H18" i="14"/>
  <c r="I18" i="14" s="1"/>
  <c r="H19" i="14"/>
  <c r="I19" i="14" s="1"/>
  <c r="H20" i="14"/>
  <c r="I20" i="14" s="1"/>
  <c r="H21" i="14"/>
  <c r="I21" i="14" s="1"/>
  <c r="H22" i="14"/>
  <c r="I22" i="14" s="1"/>
  <c r="H23" i="14"/>
  <c r="I23" i="14" s="1"/>
  <c r="H24" i="14"/>
  <c r="I24" i="14" s="1"/>
  <c r="H25" i="14"/>
  <c r="I25" i="14" s="1"/>
  <c r="H26" i="14"/>
  <c r="I26" i="14" s="1"/>
  <c r="H27" i="14"/>
  <c r="I27" i="14" s="1"/>
  <c r="H28" i="14"/>
  <c r="I28" i="14" s="1"/>
  <c r="H29" i="14"/>
  <c r="I29" i="14" s="1"/>
  <c r="H30" i="14"/>
  <c r="I30" i="14" s="1"/>
  <c r="H31" i="14"/>
  <c r="I31" i="14" s="1"/>
  <c r="H32" i="14"/>
  <c r="I32" i="14" s="1"/>
  <c r="H33" i="14"/>
  <c r="I33" i="14" s="1"/>
  <c r="H34" i="14"/>
  <c r="I34" i="14" s="1"/>
  <c r="H35" i="14"/>
  <c r="I35" i="14" s="1"/>
  <c r="H36" i="14"/>
  <c r="I36" i="14" s="1"/>
  <c r="H37" i="14"/>
  <c r="I37" i="14" s="1"/>
  <c r="H38" i="14"/>
  <c r="I38" i="14" s="1"/>
  <c r="H39" i="14"/>
  <c r="I39" i="14" s="1"/>
  <c r="H40" i="14"/>
  <c r="I40" i="14" s="1"/>
  <c r="H41" i="14"/>
  <c r="I41" i="14" s="1"/>
  <c r="H42" i="14"/>
  <c r="I42" i="14" s="1"/>
  <c r="H43" i="14"/>
  <c r="I43" i="14" s="1"/>
  <c r="H44" i="14"/>
  <c r="I44" i="14" s="1"/>
  <c r="H45" i="14"/>
  <c r="I45" i="14" s="1"/>
  <c r="H46" i="14"/>
  <c r="I46" i="14" s="1"/>
  <c r="H47" i="14"/>
  <c r="I47" i="14" s="1"/>
  <c r="H48" i="14"/>
  <c r="I48" i="14" s="1"/>
  <c r="H49" i="14"/>
  <c r="I49" i="14" s="1"/>
  <c r="H50" i="14"/>
  <c r="I50" i="14" s="1"/>
  <c r="H51" i="14"/>
  <c r="I51" i="14" s="1"/>
  <c r="H52" i="14"/>
  <c r="I52" i="14" s="1"/>
  <c r="H53" i="14"/>
  <c r="I53" i="14" s="1"/>
  <c r="H54" i="14"/>
  <c r="I54" i="14" s="1"/>
  <c r="H55" i="14"/>
  <c r="I55" i="14" s="1"/>
  <c r="H56" i="14"/>
  <c r="I56" i="14" s="1"/>
  <c r="H57" i="14"/>
  <c r="I57" i="14" s="1"/>
  <c r="H58" i="14"/>
  <c r="I58" i="14" s="1"/>
  <c r="H59" i="14"/>
  <c r="I59" i="14" s="1"/>
  <c r="H60" i="14"/>
  <c r="I60" i="14" s="1"/>
  <c r="H61" i="14"/>
  <c r="I61" i="14" s="1"/>
  <c r="H62" i="14"/>
  <c r="I62" i="14" s="1"/>
  <c r="H63" i="14"/>
  <c r="I63" i="14" s="1"/>
  <c r="H64" i="14"/>
  <c r="I64" i="14" s="1"/>
  <c r="H65" i="14"/>
  <c r="I65" i="14" s="1"/>
  <c r="H66" i="14"/>
  <c r="I66" i="14" s="1"/>
  <c r="H67" i="14"/>
  <c r="I67" i="14" s="1"/>
  <c r="H68" i="14"/>
  <c r="I68" i="14" s="1"/>
  <c r="H69" i="14"/>
  <c r="I69" i="14" s="1"/>
  <c r="H70" i="14"/>
  <c r="I70" i="14" s="1"/>
  <c r="H71" i="14"/>
  <c r="I71" i="14" s="1"/>
  <c r="H72" i="14"/>
  <c r="I72" i="14" s="1"/>
  <c r="H73" i="14"/>
  <c r="I73" i="14" s="1"/>
  <c r="H74" i="14"/>
  <c r="I74" i="14" s="1"/>
  <c r="H75" i="14"/>
  <c r="I75" i="14" s="1"/>
  <c r="H76" i="14"/>
  <c r="I76" i="14" s="1"/>
  <c r="H77" i="14"/>
  <c r="I77" i="14" s="1"/>
  <c r="H78" i="14"/>
  <c r="I78" i="14" s="1"/>
  <c r="H79" i="14"/>
  <c r="I79" i="14" s="1"/>
  <c r="H80" i="14"/>
  <c r="I80" i="14" s="1"/>
  <c r="H81" i="14"/>
  <c r="I81" i="14" s="1"/>
  <c r="H82" i="14"/>
  <c r="I82" i="14" s="1"/>
  <c r="H83" i="14"/>
  <c r="I83" i="14" s="1"/>
  <c r="H84" i="14"/>
  <c r="I84" i="14" s="1"/>
  <c r="H85" i="14"/>
  <c r="I85" i="14" s="1"/>
  <c r="H86" i="14"/>
  <c r="I86" i="14" s="1"/>
  <c r="H87" i="14"/>
  <c r="I87" i="14" s="1"/>
  <c r="H88" i="14"/>
  <c r="I88" i="14" s="1"/>
  <c r="H89" i="14"/>
  <c r="I89" i="14" s="1"/>
  <c r="H90" i="14"/>
  <c r="I90" i="14" s="1"/>
  <c r="H91" i="14"/>
  <c r="I91" i="14" s="1"/>
  <c r="H92" i="14"/>
  <c r="I92" i="14" s="1"/>
  <c r="H93" i="14"/>
  <c r="I93" i="14" s="1"/>
  <c r="H94" i="14"/>
  <c r="I94" i="14" s="1"/>
  <c r="H95" i="14"/>
  <c r="I95" i="14" s="1"/>
  <c r="H96" i="14"/>
  <c r="I96" i="14" s="1"/>
  <c r="H97" i="14"/>
  <c r="I97" i="14" s="1"/>
  <c r="H98" i="14"/>
  <c r="I98" i="14" s="1"/>
  <c r="H99" i="14"/>
  <c r="I99" i="14" s="1"/>
  <c r="H100" i="14"/>
  <c r="I100" i="14" s="1"/>
  <c r="H101" i="14"/>
  <c r="I101" i="14" s="1"/>
  <c r="H102" i="14"/>
  <c r="I102" i="14" s="1"/>
  <c r="H103" i="14"/>
  <c r="I103" i="14" s="1"/>
  <c r="H104" i="14"/>
  <c r="I104" i="14" s="1"/>
  <c r="H105" i="14"/>
  <c r="I105" i="14" s="1"/>
  <c r="H106" i="14"/>
  <c r="I106" i="14" s="1"/>
  <c r="H107" i="14"/>
  <c r="I107" i="14" s="1"/>
  <c r="H108" i="14"/>
  <c r="I108" i="14" s="1"/>
  <c r="H109" i="14"/>
  <c r="I109" i="14" s="1"/>
  <c r="H110" i="14"/>
  <c r="I110" i="14" s="1"/>
  <c r="H111" i="14"/>
  <c r="I111" i="14" s="1"/>
  <c r="H112" i="14"/>
  <c r="I112" i="14" s="1"/>
  <c r="H113" i="14"/>
  <c r="I113" i="14" s="1"/>
  <c r="H114" i="14"/>
  <c r="I114" i="14" s="1"/>
  <c r="H115" i="14"/>
  <c r="I115" i="14" s="1"/>
  <c r="H116" i="14"/>
  <c r="I116" i="14" s="1"/>
  <c r="H117" i="14"/>
  <c r="I117" i="14" s="1"/>
  <c r="H118" i="14"/>
  <c r="I118" i="14" s="1"/>
  <c r="H119" i="14"/>
  <c r="I119" i="14" s="1"/>
  <c r="H120" i="14"/>
  <c r="I120" i="14" s="1"/>
  <c r="H121" i="14"/>
  <c r="I121" i="14" s="1"/>
  <c r="H122" i="14"/>
  <c r="I122" i="14" s="1"/>
  <c r="H123" i="14"/>
  <c r="I123" i="14" s="1"/>
  <c r="H124" i="14"/>
  <c r="I124" i="14" s="1"/>
  <c r="H125" i="14"/>
  <c r="I125" i="14" s="1"/>
  <c r="H126" i="14"/>
  <c r="I126" i="14" s="1"/>
  <c r="H127" i="14"/>
  <c r="I127" i="14" s="1"/>
  <c r="H128" i="14"/>
  <c r="I128" i="14" s="1"/>
  <c r="H129" i="14"/>
  <c r="I129" i="14" s="1"/>
  <c r="H130" i="14"/>
  <c r="I130" i="14" s="1"/>
  <c r="H131" i="14"/>
  <c r="I131" i="14" s="1"/>
  <c r="H132" i="14"/>
  <c r="I132" i="14" s="1"/>
  <c r="H133" i="14"/>
  <c r="I133" i="14" s="1"/>
  <c r="H134" i="14"/>
  <c r="I134" i="14" s="1"/>
  <c r="H135" i="14"/>
  <c r="I135" i="14" s="1"/>
  <c r="H136" i="14"/>
  <c r="I136" i="14" s="1"/>
  <c r="H137" i="14"/>
  <c r="I137" i="14" s="1"/>
  <c r="H138" i="14"/>
  <c r="I138" i="14" s="1"/>
  <c r="H139" i="14"/>
  <c r="I139" i="14" s="1"/>
  <c r="H140" i="14"/>
  <c r="I140" i="14" s="1"/>
  <c r="H141" i="14"/>
  <c r="I141" i="14" s="1"/>
  <c r="H142" i="14"/>
  <c r="I142" i="14" s="1"/>
  <c r="H143" i="14"/>
  <c r="I143" i="14" s="1"/>
  <c r="H144" i="14"/>
  <c r="I144" i="14" s="1"/>
  <c r="H145" i="14"/>
  <c r="I145" i="14" s="1"/>
  <c r="H146" i="14"/>
  <c r="I146" i="14" s="1"/>
  <c r="H147" i="14"/>
  <c r="I147" i="14" s="1"/>
  <c r="H148" i="14"/>
  <c r="I148" i="14" s="1"/>
  <c r="H149" i="14"/>
  <c r="I149" i="14" s="1"/>
  <c r="H150" i="14"/>
  <c r="I150" i="14" s="1"/>
  <c r="H151" i="14"/>
  <c r="I151" i="14" s="1"/>
  <c r="H152" i="14"/>
  <c r="I152" i="14" s="1"/>
  <c r="H153" i="14"/>
  <c r="I153" i="14" s="1"/>
  <c r="H154" i="14"/>
  <c r="I154" i="14" s="1"/>
  <c r="H155" i="14"/>
  <c r="I155" i="14" s="1"/>
  <c r="H156" i="14"/>
  <c r="I156" i="14" s="1"/>
  <c r="H157" i="14"/>
  <c r="I157" i="14" s="1"/>
  <c r="H158" i="14"/>
  <c r="I158" i="14" s="1"/>
  <c r="H159" i="14"/>
  <c r="I159" i="14" s="1"/>
  <c r="H160" i="14"/>
  <c r="I160" i="14" s="1"/>
  <c r="H161" i="14"/>
  <c r="I161" i="14" s="1"/>
  <c r="H162" i="14"/>
  <c r="I162" i="14" s="1"/>
  <c r="H163" i="14"/>
  <c r="I163" i="14" s="1"/>
  <c r="H164" i="14"/>
  <c r="I164" i="14" s="1"/>
  <c r="H165" i="14"/>
  <c r="I165" i="14" s="1"/>
  <c r="H166" i="14"/>
  <c r="I166" i="14" s="1"/>
  <c r="H167" i="14"/>
  <c r="I167" i="14" s="1"/>
  <c r="H168" i="14"/>
  <c r="I168" i="14" s="1"/>
  <c r="H169" i="14"/>
  <c r="I169" i="14" s="1"/>
  <c r="H170" i="14"/>
  <c r="I170" i="14" s="1"/>
  <c r="H171" i="14"/>
  <c r="I171" i="14" s="1"/>
  <c r="H172" i="14"/>
  <c r="I172" i="14" s="1"/>
  <c r="H173" i="14"/>
  <c r="I173" i="14" s="1"/>
  <c r="H174" i="14"/>
  <c r="I174" i="14" s="1"/>
  <c r="H175" i="14"/>
  <c r="I175" i="14" s="1"/>
  <c r="H176" i="14"/>
  <c r="I176" i="14" s="1"/>
  <c r="H177" i="14"/>
  <c r="I177" i="14" s="1"/>
  <c r="H178" i="14"/>
  <c r="I178" i="14" s="1"/>
  <c r="H179" i="14"/>
  <c r="I179" i="14" s="1"/>
  <c r="H180" i="14"/>
  <c r="I180" i="14" s="1"/>
  <c r="H181" i="14"/>
  <c r="I181" i="14" s="1"/>
  <c r="H182" i="14"/>
  <c r="I182" i="14" s="1"/>
  <c r="H183" i="14"/>
  <c r="I183" i="14" s="1"/>
  <c r="H184" i="14"/>
  <c r="I184" i="14" s="1"/>
  <c r="H185" i="14"/>
  <c r="I185" i="14" s="1"/>
  <c r="H186" i="14"/>
  <c r="I186" i="14" s="1"/>
  <c r="H187" i="14"/>
  <c r="I187" i="14" s="1"/>
  <c r="H188" i="14"/>
  <c r="I188" i="14" s="1"/>
  <c r="H189" i="14"/>
  <c r="I189" i="14" s="1"/>
  <c r="H190" i="14"/>
  <c r="I190" i="14" s="1"/>
  <c r="H191" i="14"/>
  <c r="I191" i="14" s="1"/>
  <c r="H192" i="14"/>
  <c r="I192" i="14" s="1"/>
  <c r="H193" i="14"/>
  <c r="I193" i="14" s="1"/>
  <c r="H194" i="14"/>
  <c r="I194" i="14" s="1"/>
  <c r="H195" i="14"/>
  <c r="I195" i="14" s="1"/>
  <c r="H196" i="14"/>
  <c r="I196" i="14" s="1"/>
  <c r="H197" i="14"/>
  <c r="I197" i="14" s="1"/>
  <c r="H198" i="14"/>
  <c r="I198" i="14" s="1"/>
  <c r="H199" i="14"/>
  <c r="I199" i="14" s="1"/>
  <c r="H200" i="14"/>
  <c r="I200" i="14" s="1"/>
  <c r="H201" i="14"/>
  <c r="I201" i="14" s="1"/>
  <c r="H202" i="14"/>
  <c r="I202" i="14" s="1"/>
  <c r="H203" i="14"/>
  <c r="I203" i="14" s="1"/>
  <c r="H204" i="14"/>
  <c r="I204" i="14" s="1"/>
  <c r="H205" i="14"/>
  <c r="I205" i="14" s="1"/>
  <c r="H206" i="14"/>
  <c r="I206" i="14" s="1"/>
  <c r="H207" i="14"/>
  <c r="I207" i="14" s="1"/>
  <c r="H208" i="14"/>
  <c r="I208" i="14" s="1"/>
  <c r="H209" i="14"/>
  <c r="I209" i="14" s="1"/>
  <c r="H210" i="14"/>
  <c r="I210" i="14" s="1"/>
  <c r="H211" i="14"/>
  <c r="I211" i="14" s="1"/>
  <c r="H212" i="14"/>
  <c r="I212" i="14" s="1"/>
  <c r="H213" i="14"/>
  <c r="I213" i="14" s="1"/>
  <c r="H214" i="14"/>
  <c r="I214" i="14" s="1"/>
  <c r="H215" i="14"/>
  <c r="I215" i="14" s="1"/>
  <c r="H216" i="14"/>
  <c r="I216" i="14" s="1"/>
  <c r="H217" i="14"/>
  <c r="I217" i="14" s="1"/>
  <c r="H218" i="14"/>
  <c r="I218" i="14" s="1"/>
  <c r="H219" i="14"/>
  <c r="I219" i="14" s="1"/>
  <c r="H220" i="14"/>
  <c r="I220" i="14" s="1"/>
  <c r="H221" i="14"/>
  <c r="I221" i="14" s="1"/>
  <c r="H222" i="14"/>
  <c r="I222" i="14" s="1"/>
  <c r="H223" i="14"/>
  <c r="I223" i="14" s="1"/>
  <c r="H224" i="14"/>
  <c r="I224" i="14" s="1"/>
  <c r="H225" i="14"/>
  <c r="I225" i="14" s="1"/>
  <c r="H226" i="14"/>
  <c r="I226" i="14" s="1"/>
  <c r="H227" i="14"/>
  <c r="I227" i="14" s="1"/>
  <c r="H228" i="14"/>
  <c r="I228" i="14" s="1"/>
  <c r="H229" i="14"/>
  <c r="I229" i="14" s="1"/>
  <c r="H230" i="14"/>
  <c r="I230" i="14" s="1"/>
  <c r="H231" i="14"/>
  <c r="I231" i="14" s="1"/>
  <c r="H232" i="14"/>
  <c r="I232" i="14" s="1"/>
  <c r="H233" i="14"/>
  <c r="I233" i="14" s="1"/>
  <c r="H234" i="14"/>
  <c r="I234" i="14" s="1"/>
  <c r="H235" i="14"/>
  <c r="I235" i="14" s="1"/>
  <c r="H236" i="14"/>
  <c r="I236" i="14" s="1"/>
  <c r="H237" i="14"/>
  <c r="I237" i="14" s="1"/>
  <c r="H238" i="14"/>
  <c r="I238" i="14" s="1"/>
  <c r="H239" i="14"/>
  <c r="I239" i="14" s="1"/>
  <c r="H240" i="14"/>
  <c r="I240" i="14" s="1"/>
  <c r="H241" i="14"/>
  <c r="I241" i="14" s="1"/>
  <c r="H242" i="14"/>
  <c r="I242" i="14" s="1"/>
  <c r="H243" i="14"/>
  <c r="I243" i="14" s="1"/>
  <c r="H244" i="14"/>
  <c r="I244" i="14" s="1"/>
  <c r="H245" i="14"/>
  <c r="I245" i="14" s="1"/>
  <c r="H246" i="14"/>
  <c r="I246" i="14" s="1"/>
  <c r="H247" i="14"/>
  <c r="I247" i="14" s="1"/>
  <c r="H248" i="14"/>
  <c r="I248" i="14" s="1"/>
  <c r="H249" i="14"/>
  <c r="I249" i="14" s="1"/>
  <c r="H250" i="14"/>
  <c r="I250" i="14" s="1"/>
  <c r="H251" i="14"/>
  <c r="I251" i="14" s="1"/>
  <c r="H252" i="14"/>
  <c r="I252" i="14" s="1"/>
  <c r="H253" i="14"/>
  <c r="I253" i="14" s="1"/>
  <c r="H254" i="14"/>
  <c r="I254" i="14" s="1"/>
  <c r="H255" i="14"/>
  <c r="I255" i="14" s="1"/>
  <c r="H256" i="14"/>
  <c r="I256" i="14" s="1"/>
  <c r="H257" i="14"/>
  <c r="I257" i="14" s="1"/>
  <c r="H258" i="14"/>
  <c r="I258" i="14" s="1"/>
  <c r="H259" i="14"/>
  <c r="I259" i="14" s="1"/>
  <c r="H260" i="14"/>
  <c r="I260" i="14" s="1"/>
  <c r="H261" i="14"/>
  <c r="I261" i="14" s="1"/>
  <c r="H262" i="14"/>
  <c r="I262" i="14" s="1"/>
  <c r="H263" i="14"/>
  <c r="I263" i="14" s="1"/>
  <c r="H264" i="14"/>
  <c r="I264" i="14" s="1"/>
  <c r="H265" i="14"/>
  <c r="I265" i="14" s="1"/>
  <c r="H266" i="14"/>
  <c r="I266" i="14" s="1"/>
  <c r="H267" i="14"/>
  <c r="I267" i="14" s="1"/>
  <c r="H268" i="14"/>
  <c r="I268" i="14" s="1"/>
  <c r="H269" i="14"/>
  <c r="I269" i="14" s="1"/>
  <c r="H270" i="14"/>
  <c r="I270" i="14" s="1"/>
  <c r="H271" i="14"/>
  <c r="I271" i="14" s="1"/>
  <c r="H272" i="14"/>
  <c r="I272" i="14" s="1"/>
  <c r="H273" i="14"/>
  <c r="I273" i="14" s="1"/>
  <c r="H274" i="14"/>
  <c r="I274" i="14" s="1"/>
  <c r="H275" i="14"/>
  <c r="I275" i="14" s="1"/>
  <c r="H276" i="14"/>
  <c r="I276" i="14" s="1"/>
  <c r="H277" i="14"/>
  <c r="I277" i="14" s="1"/>
  <c r="H278" i="14"/>
  <c r="I278" i="14" s="1"/>
  <c r="H279" i="14"/>
  <c r="I279" i="14" s="1"/>
  <c r="H280" i="14"/>
  <c r="I280" i="14" s="1"/>
  <c r="H281" i="14"/>
  <c r="I281" i="14" s="1"/>
  <c r="H282" i="14"/>
  <c r="I282" i="14" s="1"/>
  <c r="H283" i="14"/>
  <c r="I283" i="14" s="1"/>
  <c r="H284" i="14"/>
  <c r="I284" i="14" s="1"/>
  <c r="H285" i="14"/>
  <c r="I285" i="14" s="1"/>
  <c r="H286" i="14"/>
  <c r="I286" i="14" s="1"/>
  <c r="H287" i="14"/>
  <c r="I287" i="14" s="1"/>
  <c r="H288" i="14"/>
  <c r="I288" i="14" s="1"/>
  <c r="H289" i="14"/>
  <c r="I289" i="14" s="1"/>
  <c r="H290" i="14"/>
  <c r="I290" i="14" s="1"/>
  <c r="H291" i="14"/>
  <c r="I291" i="14" s="1"/>
  <c r="H292" i="14"/>
  <c r="I292" i="14" s="1"/>
  <c r="H293" i="14"/>
  <c r="I293" i="14" s="1"/>
  <c r="H294" i="14"/>
  <c r="I294" i="14" s="1"/>
  <c r="H295" i="14"/>
  <c r="I295" i="14" s="1"/>
  <c r="H296" i="14"/>
  <c r="I296" i="14" s="1"/>
  <c r="H297" i="14"/>
  <c r="I297" i="14" s="1"/>
  <c r="H298" i="14"/>
  <c r="I298" i="14" s="1"/>
  <c r="H299" i="14"/>
  <c r="I299" i="14" s="1"/>
  <c r="H300" i="14"/>
  <c r="I300" i="14" s="1"/>
  <c r="H301" i="14"/>
  <c r="I301" i="14" s="1"/>
  <c r="H302" i="14"/>
  <c r="I302" i="14" s="1"/>
  <c r="H303" i="14"/>
  <c r="I303" i="14" s="1"/>
  <c r="H304" i="14"/>
  <c r="I304" i="14" s="1"/>
  <c r="H305" i="14"/>
  <c r="I305" i="14" s="1"/>
  <c r="H306" i="14"/>
  <c r="I306" i="14" s="1"/>
  <c r="G13" i="14"/>
  <c r="F13" i="14"/>
  <c r="E13" i="14"/>
  <c r="D13" i="14"/>
  <c r="C13" i="14"/>
  <c r="I13" i="14" l="1"/>
  <c r="J13" i="14"/>
  <c r="H13" i="14"/>
  <c r="O8" i="13" l="1"/>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O258" i="13"/>
  <c r="O259" i="13"/>
  <c r="O260" i="13"/>
  <c r="O261" i="13"/>
  <c r="O262" i="13"/>
  <c r="O263" i="13"/>
  <c r="O264" i="13"/>
  <c r="O265" i="13"/>
  <c r="O266" i="13"/>
  <c r="O267" i="13"/>
  <c r="O268" i="13"/>
  <c r="O269" i="13"/>
  <c r="O270" i="13"/>
  <c r="O271" i="13"/>
  <c r="O272" i="13"/>
  <c r="O273" i="13"/>
  <c r="O274" i="13"/>
  <c r="O275" i="13"/>
  <c r="O276" i="13"/>
  <c r="O277" i="13"/>
  <c r="O278" i="13"/>
  <c r="O279" i="13"/>
  <c r="O280" i="13"/>
  <c r="O281" i="13"/>
  <c r="O282" i="13"/>
  <c r="O283" i="13"/>
  <c r="O284" i="13"/>
  <c r="O285" i="13"/>
  <c r="O286" i="13"/>
  <c r="O287" i="13"/>
  <c r="O288" i="13"/>
  <c r="O289" i="13"/>
  <c r="O290" i="13"/>
  <c r="O291" i="13"/>
  <c r="O292" i="13"/>
  <c r="O293" i="13"/>
  <c r="O294" i="13"/>
  <c r="O295" i="13"/>
  <c r="O296" i="13"/>
  <c r="O297" i="13"/>
  <c r="O298" i="13"/>
  <c r="O7" i="13"/>
  <c r="S6" i="13"/>
  <c r="C5" i="13"/>
  <c r="D5" i="13"/>
  <c r="E5" i="13"/>
  <c r="F5" i="13"/>
  <c r="G5" i="13"/>
  <c r="H5" i="13"/>
  <c r="I5" i="13"/>
  <c r="J5" i="13"/>
  <c r="K5" i="13"/>
  <c r="L5" i="13"/>
  <c r="M5" i="13"/>
  <c r="N5" i="13"/>
  <c r="Q5" i="13"/>
  <c r="S287" i="13" l="1"/>
  <c r="P287" i="13"/>
  <c r="S231" i="13"/>
  <c r="P231" i="13"/>
  <c r="S167" i="13"/>
  <c r="P167" i="13"/>
  <c r="S103" i="13"/>
  <c r="P103" i="13"/>
  <c r="S15" i="13"/>
  <c r="P15" i="13"/>
  <c r="S246" i="13"/>
  <c r="P246" i="13"/>
  <c r="S238" i="13"/>
  <c r="P238" i="13"/>
  <c r="S230" i="13"/>
  <c r="P230" i="13"/>
  <c r="S222" i="13"/>
  <c r="P222" i="13"/>
  <c r="S214" i="13"/>
  <c r="P214" i="13"/>
  <c r="S206" i="13"/>
  <c r="P206" i="13"/>
  <c r="S198" i="13"/>
  <c r="P198" i="13"/>
  <c r="S190" i="13"/>
  <c r="P190" i="13"/>
  <c r="S182" i="13"/>
  <c r="P182" i="13"/>
  <c r="S174" i="13"/>
  <c r="P174" i="13"/>
  <c r="S166" i="13"/>
  <c r="P166" i="13"/>
  <c r="S158" i="13"/>
  <c r="P158" i="13"/>
  <c r="S150" i="13"/>
  <c r="P150" i="13"/>
  <c r="S142" i="13"/>
  <c r="P142" i="13"/>
  <c r="S134" i="13"/>
  <c r="P134" i="13"/>
  <c r="S126" i="13"/>
  <c r="P126" i="13"/>
  <c r="S118" i="13"/>
  <c r="P118" i="13"/>
  <c r="S110" i="13"/>
  <c r="P110" i="13"/>
  <c r="S102" i="13"/>
  <c r="P102" i="13"/>
  <c r="S94" i="13"/>
  <c r="P94" i="13"/>
  <c r="S86" i="13"/>
  <c r="P86" i="13"/>
  <c r="S78" i="13"/>
  <c r="P78" i="13"/>
  <c r="S70" i="13"/>
  <c r="P70" i="13"/>
  <c r="S62" i="13"/>
  <c r="P62" i="13"/>
  <c r="S54" i="13"/>
  <c r="P54" i="13"/>
  <c r="S46" i="13"/>
  <c r="P46" i="13"/>
  <c r="S38" i="13"/>
  <c r="P38" i="13"/>
  <c r="S30" i="13"/>
  <c r="P30" i="13"/>
  <c r="S22" i="13"/>
  <c r="P22" i="13"/>
  <c r="S14" i="13"/>
  <c r="P14" i="13"/>
  <c r="S255" i="13"/>
  <c r="P255" i="13"/>
  <c r="S207" i="13"/>
  <c r="P207" i="13"/>
  <c r="S151" i="13"/>
  <c r="P151" i="13"/>
  <c r="S95" i="13"/>
  <c r="P95" i="13"/>
  <c r="S63" i="13"/>
  <c r="P63" i="13"/>
  <c r="S286" i="13"/>
  <c r="P286" i="13"/>
  <c r="S253" i="13"/>
  <c r="P253" i="13"/>
  <c r="S213" i="13"/>
  <c r="P213" i="13"/>
  <c r="S173" i="13"/>
  <c r="P173" i="13"/>
  <c r="S165" i="13"/>
  <c r="P165" i="13"/>
  <c r="S157" i="13"/>
  <c r="P157" i="13"/>
  <c r="S149" i="13"/>
  <c r="P149" i="13"/>
  <c r="S141" i="13"/>
  <c r="P141" i="13"/>
  <c r="S133" i="13"/>
  <c r="P133" i="13"/>
  <c r="S125" i="13"/>
  <c r="P125" i="13"/>
  <c r="S117" i="13"/>
  <c r="P117" i="13"/>
  <c r="S109" i="13"/>
  <c r="P109" i="13"/>
  <c r="S101" i="13"/>
  <c r="P101" i="13"/>
  <c r="S93" i="13"/>
  <c r="P93" i="13"/>
  <c r="S85" i="13"/>
  <c r="P85" i="13"/>
  <c r="S77" i="13"/>
  <c r="P77" i="13"/>
  <c r="S69" i="13"/>
  <c r="P69" i="13"/>
  <c r="S61" i="13"/>
  <c r="P61" i="13"/>
  <c r="S53" i="13"/>
  <c r="P53" i="13"/>
  <c r="S45" i="13"/>
  <c r="P45" i="13"/>
  <c r="S37" i="13"/>
  <c r="P37" i="13"/>
  <c r="S29" i="13"/>
  <c r="P29" i="13"/>
  <c r="S21" i="13"/>
  <c r="P21" i="13"/>
  <c r="S13" i="13"/>
  <c r="P13" i="13"/>
  <c r="S295" i="13"/>
  <c r="P295" i="13"/>
  <c r="S239" i="13"/>
  <c r="P239" i="13"/>
  <c r="S191" i="13"/>
  <c r="P191" i="13"/>
  <c r="S143" i="13"/>
  <c r="P143" i="13"/>
  <c r="S87" i="13"/>
  <c r="P87" i="13"/>
  <c r="S39" i="13"/>
  <c r="P39" i="13"/>
  <c r="S262" i="13"/>
  <c r="P262" i="13"/>
  <c r="S277" i="13"/>
  <c r="P277" i="13"/>
  <c r="S229" i="13"/>
  <c r="P229" i="13"/>
  <c r="S197" i="13"/>
  <c r="P197" i="13"/>
  <c r="S284" i="13"/>
  <c r="P284" i="13"/>
  <c r="S252" i="13"/>
  <c r="P252" i="13"/>
  <c r="S244" i="13"/>
  <c r="P244" i="13"/>
  <c r="S236" i="13"/>
  <c r="P236" i="13"/>
  <c r="S228" i="13"/>
  <c r="P228" i="13"/>
  <c r="S220" i="13"/>
  <c r="P220" i="13"/>
  <c r="S212" i="13"/>
  <c r="P212" i="13"/>
  <c r="S204" i="13"/>
  <c r="P204" i="13"/>
  <c r="S196" i="13"/>
  <c r="P196" i="13"/>
  <c r="S188" i="13"/>
  <c r="P188" i="13"/>
  <c r="S180" i="13"/>
  <c r="P180" i="13"/>
  <c r="S172" i="13"/>
  <c r="P172" i="13"/>
  <c r="S164" i="13"/>
  <c r="P164" i="13"/>
  <c r="S156" i="13"/>
  <c r="P156" i="13"/>
  <c r="S148" i="13"/>
  <c r="P148" i="13"/>
  <c r="S140" i="13"/>
  <c r="P140" i="13"/>
  <c r="S132" i="13"/>
  <c r="P132" i="13"/>
  <c r="S124" i="13"/>
  <c r="P124" i="13"/>
  <c r="S116" i="13"/>
  <c r="P116" i="13"/>
  <c r="S108" i="13"/>
  <c r="P108" i="13"/>
  <c r="S100" i="13"/>
  <c r="P100" i="13"/>
  <c r="S92" i="13"/>
  <c r="P92" i="13"/>
  <c r="S84" i="13"/>
  <c r="P84" i="13"/>
  <c r="S76" i="13"/>
  <c r="P76" i="13"/>
  <c r="S68" i="13"/>
  <c r="P68" i="13"/>
  <c r="S60" i="13"/>
  <c r="P60" i="13"/>
  <c r="S52" i="13"/>
  <c r="P52" i="13"/>
  <c r="S44" i="13"/>
  <c r="P44" i="13"/>
  <c r="S36" i="13"/>
  <c r="P36" i="13"/>
  <c r="S28" i="13"/>
  <c r="P28" i="13"/>
  <c r="S20" i="13"/>
  <c r="P20" i="13"/>
  <c r="S12" i="13"/>
  <c r="P12" i="13"/>
  <c r="S271" i="13"/>
  <c r="P271" i="13"/>
  <c r="S223" i="13"/>
  <c r="P223" i="13"/>
  <c r="S175" i="13"/>
  <c r="P175" i="13"/>
  <c r="S119" i="13"/>
  <c r="P119" i="13"/>
  <c r="S23" i="13"/>
  <c r="P23" i="13"/>
  <c r="S254" i="13"/>
  <c r="P254" i="13"/>
  <c r="S269" i="13"/>
  <c r="P269" i="13"/>
  <c r="S221" i="13"/>
  <c r="P221" i="13"/>
  <c r="S276" i="13"/>
  <c r="P276" i="13"/>
  <c r="S291" i="13"/>
  <c r="P291" i="13"/>
  <c r="S283" i="13"/>
  <c r="P283" i="13"/>
  <c r="S275" i="13"/>
  <c r="P275" i="13"/>
  <c r="S267" i="13"/>
  <c r="P267" i="13"/>
  <c r="S259" i="13"/>
  <c r="P259" i="13"/>
  <c r="S251" i="13"/>
  <c r="P251" i="13"/>
  <c r="S243" i="13"/>
  <c r="P243" i="13"/>
  <c r="S235" i="13"/>
  <c r="P235" i="13"/>
  <c r="S227" i="13"/>
  <c r="P227" i="13"/>
  <c r="S219" i="13"/>
  <c r="P219" i="13"/>
  <c r="S211" i="13"/>
  <c r="P211" i="13"/>
  <c r="S203" i="13"/>
  <c r="P203" i="13"/>
  <c r="S195" i="13"/>
  <c r="P195" i="13"/>
  <c r="S187" i="13"/>
  <c r="P187" i="13"/>
  <c r="S179" i="13"/>
  <c r="P179" i="13"/>
  <c r="S171" i="13"/>
  <c r="P171" i="13"/>
  <c r="S163" i="13"/>
  <c r="P163" i="13"/>
  <c r="S155" i="13"/>
  <c r="P155" i="13"/>
  <c r="S147" i="13"/>
  <c r="P147" i="13"/>
  <c r="S139" i="13"/>
  <c r="P139" i="13"/>
  <c r="S131" i="13"/>
  <c r="P131" i="13"/>
  <c r="S123" i="13"/>
  <c r="P123" i="13"/>
  <c r="S115" i="13"/>
  <c r="P115" i="13"/>
  <c r="S107" i="13"/>
  <c r="P107" i="13"/>
  <c r="S99" i="13"/>
  <c r="P99" i="13"/>
  <c r="S91" i="13"/>
  <c r="P91" i="13"/>
  <c r="S83" i="13"/>
  <c r="P83" i="13"/>
  <c r="S75" i="13"/>
  <c r="P75" i="13"/>
  <c r="S67" i="13"/>
  <c r="P67" i="13"/>
  <c r="S59" i="13"/>
  <c r="P59" i="13"/>
  <c r="S51" i="13"/>
  <c r="P51" i="13"/>
  <c r="S43" i="13"/>
  <c r="P43" i="13"/>
  <c r="S35" i="13"/>
  <c r="P35" i="13"/>
  <c r="S27" i="13"/>
  <c r="P27" i="13"/>
  <c r="S19" i="13"/>
  <c r="P19" i="13"/>
  <c r="S11" i="13"/>
  <c r="P11" i="13"/>
  <c r="S247" i="13"/>
  <c r="P247" i="13"/>
  <c r="S183" i="13"/>
  <c r="P183" i="13"/>
  <c r="S127" i="13"/>
  <c r="P127" i="13"/>
  <c r="S71" i="13"/>
  <c r="P71" i="13"/>
  <c r="S47" i="13"/>
  <c r="P47" i="13"/>
  <c r="S294" i="13"/>
  <c r="P294" i="13"/>
  <c r="S285" i="13"/>
  <c r="P285" i="13"/>
  <c r="S237" i="13"/>
  <c r="P237" i="13"/>
  <c r="S205" i="13"/>
  <c r="P205" i="13"/>
  <c r="S260" i="13"/>
  <c r="P260" i="13"/>
  <c r="S290" i="13"/>
  <c r="P290" i="13"/>
  <c r="S282" i="13"/>
  <c r="P282" i="13"/>
  <c r="S274" i="13"/>
  <c r="P274" i="13"/>
  <c r="S266" i="13"/>
  <c r="P266" i="13"/>
  <c r="S258" i="13"/>
  <c r="P258" i="13"/>
  <c r="S250" i="13"/>
  <c r="P250" i="13"/>
  <c r="S242" i="13"/>
  <c r="P242" i="13"/>
  <c r="S234" i="13"/>
  <c r="P234" i="13"/>
  <c r="S226" i="13"/>
  <c r="P226" i="13"/>
  <c r="S218" i="13"/>
  <c r="P218" i="13"/>
  <c r="S210" i="13"/>
  <c r="P210" i="13"/>
  <c r="S202" i="13"/>
  <c r="P202" i="13"/>
  <c r="S194" i="13"/>
  <c r="P194" i="13"/>
  <c r="S186" i="13"/>
  <c r="P186" i="13"/>
  <c r="S178" i="13"/>
  <c r="P178" i="13"/>
  <c r="S170" i="13"/>
  <c r="P170" i="13"/>
  <c r="S162" i="13"/>
  <c r="P162" i="13"/>
  <c r="S154" i="13"/>
  <c r="P154" i="13"/>
  <c r="S146" i="13"/>
  <c r="P146" i="13"/>
  <c r="S138" i="13"/>
  <c r="P138" i="13"/>
  <c r="S130" i="13"/>
  <c r="P130" i="13"/>
  <c r="S122" i="13"/>
  <c r="P122" i="13"/>
  <c r="S114" i="13"/>
  <c r="P114" i="13"/>
  <c r="S106" i="13"/>
  <c r="P106" i="13"/>
  <c r="S98" i="13"/>
  <c r="P98" i="13"/>
  <c r="S90" i="13"/>
  <c r="P90" i="13"/>
  <c r="S82" i="13"/>
  <c r="P82" i="13"/>
  <c r="S74" i="13"/>
  <c r="P74" i="13"/>
  <c r="S66" i="13"/>
  <c r="P66" i="13"/>
  <c r="S58" i="13"/>
  <c r="P58" i="13"/>
  <c r="S50" i="13"/>
  <c r="P50" i="13"/>
  <c r="S42" i="13"/>
  <c r="P42" i="13"/>
  <c r="S34" i="13"/>
  <c r="P34" i="13"/>
  <c r="S26" i="13"/>
  <c r="P26" i="13"/>
  <c r="S18" i="13"/>
  <c r="P18" i="13"/>
  <c r="S10" i="13"/>
  <c r="P10" i="13"/>
  <c r="S263" i="13"/>
  <c r="P263" i="13"/>
  <c r="S199" i="13"/>
  <c r="P199" i="13"/>
  <c r="S135" i="13"/>
  <c r="P135" i="13"/>
  <c r="S79" i="13"/>
  <c r="P79" i="13"/>
  <c r="S55" i="13"/>
  <c r="P55" i="13"/>
  <c r="S270" i="13"/>
  <c r="P270" i="13"/>
  <c r="S261" i="13"/>
  <c r="P261" i="13"/>
  <c r="S181" i="13"/>
  <c r="P181" i="13"/>
  <c r="S292" i="13"/>
  <c r="P292" i="13"/>
  <c r="S297" i="13"/>
  <c r="P297" i="13"/>
  <c r="S289" i="13"/>
  <c r="P289" i="13"/>
  <c r="S281" i="13"/>
  <c r="P281" i="13"/>
  <c r="S273" i="13"/>
  <c r="P273" i="13"/>
  <c r="S265" i="13"/>
  <c r="P265" i="13"/>
  <c r="S257" i="13"/>
  <c r="P257" i="13"/>
  <c r="S249" i="13"/>
  <c r="P249" i="13"/>
  <c r="S241" i="13"/>
  <c r="P241" i="13"/>
  <c r="S233" i="13"/>
  <c r="P233" i="13"/>
  <c r="S225" i="13"/>
  <c r="P225" i="13"/>
  <c r="S217" i="13"/>
  <c r="P217" i="13"/>
  <c r="S209" i="13"/>
  <c r="P209" i="13"/>
  <c r="S201" i="13"/>
  <c r="P201" i="13"/>
  <c r="S193" i="13"/>
  <c r="P193" i="13"/>
  <c r="S185" i="13"/>
  <c r="P185" i="13"/>
  <c r="S177" i="13"/>
  <c r="P177" i="13"/>
  <c r="S169" i="13"/>
  <c r="P169" i="13"/>
  <c r="S161" i="13"/>
  <c r="P161" i="13"/>
  <c r="S153" i="13"/>
  <c r="P153" i="13"/>
  <c r="S145" i="13"/>
  <c r="P145" i="13"/>
  <c r="S137" i="13"/>
  <c r="P137" i="13"/>
  <c r="S129" i="13"/>
  <c r="P129" i="13"/>
  <c r="S121" i="13"/>
  <c r="P121" i="13"/>
  <c r="S113" i="13"/>
  <c r="P113" i="13"/>
  <c r="S105" i="13"/>
  <c r="P105" i="13"/>
  <c r="S97" i="13"/>
  <c r="P97" i="13"/>
  <c r="S89" i="13"/>
  <c r="P89" i="13"/>
  <c r="S81" i="13"/>
  <c r="P81" i="13"/>
  <c r="S73" i="13"/>
  <c r="P73" i="13"/>
  <c r="S65" i="13"/>
  <c r="P65" i="13"/>
  <c r="S57" i="13"/>
  <c r="P57" i="13"/>
  <c r="S49" i="13"/>
  <c r="P49" i="13"/>
  <c r="S41" i="13"/>
  <c r="P41" i="13"/>
  <c r="S33" i="13"/>
  <c r="P33" i="13"/>
  <c r="S25" i="13"/>
  <c r="P25" i="13"/>
  <c r="S17" i="13"/>
  <c r="P17" i="13"/>
  <c r="S9" i="13"/>
  <c r="P9" i="13"/>
  <c r="S279" i="13"/>
  <c r="P279" i="13"/>
  <c r="S215" i="13"/>
  <c r="P215" i="13"/>
  <c r="S159" i="13"/>
  <c r="P159" i="13"/>
  <c r="S111" i="13"/>
  <c r="P111" i="13"/>
  <c r="S31" i="13"/>
  <c r="P31" i="13"/>
  <c r="S278" i="13"/>
  <c r="P278" i="13"/>
  <c r="S293" i="13"/>
  <c r="P293" i="13"/>
  <c r="S245" i="13"/>
  <c r="P245" i="13"/>
  <c r="S189" i="13"/>
  <c r="P189" i="13"/>
  <c r="S268" i="13"/>
  <c r="P268" i="13"/>
  <c r="S298" i="13"/>
  <c r="P298" i="13"/>
  <c r="S296" i="13"/>
  <c r="P296" i="13"/>
  <c r="S288" i="13"/>
  <c r="P288" i="13"/>
  <c r="S280" i="13"/>
  <c r="P280" i="13"/>
  <c r="S272" i="13"/>
  <c r="P272" i="13"/>
  <c r="S264" i="13"/>
  <c r="P264" i="13"/>
  <c r="S256" i="13"/>
  <c r="P256" i="13"/>
  <c r="S248" i="13"/>
  <c r="P248" i="13"/>
  <c r="S240" i="13"/>
  <c r="P240" i="13"/>
  <c r="S232" i="13"/>
  <c r="P232" i="13"/>
  <c r="S224" i="13"/>
  <c r="P224" i="13"/>
  <c r="S216" i="13"/>
  <c r="P216" i="13"/>
  <c r="S208" i="13"/>
  <c r="P208" i="13"/>
  <c r="S200" i="13"/>
  <c r="P200" i="13"/>
  <c r="S192" i="13"/>
  <c r="P192" i="13"/>
  <c r="S184" i="13"/>
  <c r="P184" i="13"/>
  <c r="S176" i="13"/>
  <c r="P176" i="13"/>
  <c r="S168" i="13"/>
  <c r="P168" i="13"/>
  <c r="S160" i="13"/>
  <c r="P160" i="13"/>
  <c r="S152" i="13"/>
  <c r="P152" i="13"/>
  <c r="S144" i="13"/>
  <c r="P144" i="13"/>
  <c r="S136" i="13"/>
  <c r="P136" i="13"/>
  <c r="S128" i="13"/>
  <c r="P128" i="13"/>
  <c r="S120" i="13"/>
  <c r="P120" i="13"/>
  <c r="S112" i="13"/>
  <c r="P112" i="13"/>
  <c r="S104" i="13"/>
  <c r="P104" i="13"/>
  <c r="S96" i="13"/>
  <c r="P96" i="13"/>
  <c r="S88" i="13"/>
  <c r="P88" i="13"/>
  <c r="S80" i="13"/>
  <c r="P80" i="13"/>
  <c r="S72" i="13"/>
  <c r="P72" i="13"/>
  <c r="S64" i="13"/>
  <c r="P64" i="13"/>
  <c r="S56" i="13"/>
  <c r="P56" i="13"/>
  <c r="S48" i="13"/>
  <c r="P48" i="13"/>
  <c r="S40" i="13"/>
  <c r="P40" i="13"/>
  <c r="S32" i="13"/>
  <c r="P32" i="13"/>
  <c r="S24" i="13"/>
  <c r="P24" i="13"/>
  <c r="S16" i="13"/>
  <c r="P16" i="13"/>
  <c r="S8" i="13"/>
  <c r="P8" i="13"/>
  <c r="S7" i="13"/>
  <c r="S5" i="13" s="1"/>
  <c r="P7" i="13"/>
  <c r="O5" i="13"/>
  <c r="P5" i="13" s="1"/>
  <c r="T8" i="13" l="1"/>
  <c r="T9" i="13"/>
  <c r="T17" i="13"/>
  <c r="T25" i="13"/>
  <c r="T33" i="13"/>
  <c r="T41" i="13"/>
  <c r="T49" i="13"/>
  <c r="T57" i="13"/>
  <c r="T65" i="13"/>
  <c r="T73" i="13"/>
  <c r="T81" i="13"/>
  <c r="T89" i="13"/>
  <c r="T97" i="13"/>
  <c r="T105" i="13"/>
  <c r="T113" i="13"/>
  <c r="T121" i="13"/>
  <c r="T129" i="13"/>
  <c r="T137" i="13"/>
  <c r="T145" i="13"/>
  <c r="T153" i="13"/>
  <c r="T161" i="13"/>
  <c r="T169" i="13"/>
  <c r="T177" i="13"/>
  <c r="T185" i="13"/>
  <c r="T193" i="13"/>
  <c r="T201" i="13"/>
  <c r="T209" i="13"/>
  <c r="T217" i="13"/>
  <c r="T225" i="13"/>
  <c r="T233" i="13"/>
  <c r="T241" i="13"/>
  <c r="T249" i="13"/>
  <c r="T257" i="13"/>
  <c r="T265" i="13"/>
  <c r="T273" i="13"/>
  <c r="T281" i="13"/>
  <c r="T289" i="13"/>
  <c r="T297" i="13"/>
  <c r="T39" i="13"/>
  <c r="T71" i="13"/>
  <c r="T103" i="13"/>
  <c r="T135" i="13"/>
  <c r="T167" i="13"/>
  <c r="T215" i="13"/>
  <c r="T247" i="13"/>
  <c r="T287" i="13"/>
  <c r="T10" i="13"/>
  <c r="T18" i="13"/>
  <c r="T26" i="13"/>
  <c r="T34" i="13"/>
  <c r="T42" i="13"/>
  <c r="T50" i="13"/>
  <c r="T58" i="13"/>
  <c r="T66" i="13"/>
  <c r="T74" i="13"/>
  <c r="T82" i="13"/>
  <c r="T90" i="13"/>
  <c r="T98" i="13"/>
  <c r="T106" i="13"/>
  <c r="T114" i="13"/>
  <c r="T122" i="13"/>
  <c r="T130" i="13"/>
  <c r="T138" i="13"/>
  <c r="T146" i="13"/>
  <c r="T154" i="13"/>
  <c r="T162" i="13"/>
  <c r="T170" i="13"/>
  <c r="T178" i="13"/>
  <c r="T186" i="13"/>
  <c r="T194" i="13"/>
  <c r="T202" i="13"/>
  <c r="T210" i="13"/>
  <c r="T218" i="13"/>
  <c r="T226" i="13"/>
  <c r="T234" i="13"/>
  <c r="T242" i="13"/>
  <c r="T250" i="13"/>
  <c r="T258" i="13"/>
  <c r="T266" i="13"/>
  <c r="T274" i="13"/>
  <c r="T282" i="13"/>
  <c r="T290" i="13"/>
  <c r="T298" i="13"/>
  <c r="T55" i="13"/>
  <c r="T127" i="13"/>
  <c r="T175" i="13"/>
  <c r="T223" i="13"/>
  <c r="T255" i="13"/>
  <c r="T295" i="13"/>
  <c r="T11" i="13"/>
  <c r="T19" i="13"/>
  <c r="T27" i="13"/>
  <c r="T35" i="13"/>
  <c r="T43" i="13"/>
  <c r="T51" i="13"/>
  <c r="T59" i="13"/>
  <c r="T67" i="13"/>
  <c r="T75" i="13"/>
  <c r="T83" i="13"/>
  <c r="T91" i="13"/>
  <c r="T99" i="13"/>
  <c r="T107" i="13"/>
  <c r="T115" i="13"/>
  <c r="T123" i="13"/>
  <c r="T131" i="13"/>
  <c r="T139" i="13"/>
  <c r="T147" i="13"/>
  <c r="T155" i="13"/>
  <c r="T163" i="13"/>
  <c r="T171" i="13"/>
  <c r="T179" i="13"/>
  <c r="T187" i="13"/>
  <c r="T195" i="13"/>
  <c r="T203" i="13"/>
  <c r="T211" i="13"/>
  <c r="T219" i="13"/>
  <c r="T227" i="13"/>
  <c r="T235" i="13"/>
  <c r="T243" i="13"/>
  <c r="T251" i="13"/>
  <c r="T259" i="13"/>
  <c r="T267" i="13"/>
  <c r="T275" i="13"/>
  <c r="T283" i="13"/>
  <c r="T291" i="13"/>
  <c r="T31" i="13"/>
  <c r="T79" i="13"/>
  <c r="T111" i="13"/>
  <c r="T159" i="13"/>
  <c r="T207" i="13"/>
  <c r="T231" i="13"/>
  <c r="T279" i="13"/>
  <c r="T12" i="13"/>
  <c r="T20" i="13"/>
  <c r="T28" i="13"/>
  <c r="T36" i="13"/>
  <c r="T44" i="13"/>
  <c r="T52" i="13"/>
  <c r="T60" i="13"/>
  <c r="T68" i="13"/>
  <c r="T76" i="13"/>
  <c r="T84" i="13"/>
  <c r="T92" i="13"/>
  <c r="T100" i="13"/>
  <c r="T108" i="13"/>
  <c r="T116" i="13"/>
  <c r="T124" i="13"/>
  <c r="T132" i="13"/>
  <c r="T140" i="13"/>
  <c r="T148" i="13"/>
  <c r="T156" i="13"/>
  <c r="T164" i="13"/>
  <c r="T172" i="13"/>
  <c r="T180" i="13"/>
  <c r="T188" i="13"/>
  <c r="T196" i="13"/>
  <c r="T204" i="13"/>
  <c r="T212" i="13"/>
  <c r="T220" i="13"/>
  <c r="T228" i="13"/>
  <c r="T236" i="13"/>
  <c r="T244" i="13"/>
  <c r="T252" i="13"/>
  <c r="T260" i="13"/>
  <c r="T268" i="13"/>
  <c r="T276" i="13"/>
  <c r="T284" i="13"/>
  <c r="T292" i="13"/>
  <c r="T47" i="13"/>
  <c r="T183" i="13"/>
  <c r="T271" i="13"/>
  <c r="T13" i="13"/>
  <c r="T21" i="13"/>
  <c r="T29" i="13"/>
  <c r="T37" i="13"/>
  <c r="T45" i="13"/>
  <c r="T53" i="13"/>
  <c r="T61" i="13"/>
  <c r="T69" i="13"/>
  <c r="T77" i="13"/>
  <c r="T85" i="13"/>
  <c r="T93" i="13"/>
  <c r="T101" i="13"/>
  <c r="T109" i="13"/>
  <c r="T117" i="13"/>
  <c r="T125" i="13"/>
  <c r="T133" i="13"/>
  <c r="T141" i="13"/>
  <c r="T149" i="13"/>
  <c r="T157" i="13"/>
  <c r="T165" i="13"/>
  <c r="T173" i="13"/>
  <c r="T181" i="13"/>
  <c r="T189" i="13"/>
  <c r="T197" i="13"/>
  <c r="T205" i="13"/>
  <c r="T213" i="13"/>
  <c r="T221" i="13"/>
  <c r="T229" i="13"/>
  <c r="T237" i="13"/>
  <c r="T245" i="13"/>
  <c r="T253" i="13"/>
  <c r="T261" i="13"/>
  <c r="T269" i="13"/>
  <c r="T277" i="13"/>
  <c r="T285" i="13"/>
  <c r="T293" i="13"/>
  <c r="T23" i="13"/>
  <c r="T87" i="13"/>
  <c r="T119" i="13"/>
  <c r="T143" i="13"/>
  <c r="T191" i="13"/>
  <c r="T239" i="13"/>
  <c r="T14" i="13"/>
  <c r="T22" i="13"/>
  <c r="T30" i="13"/>
  <c r="T38" i="13"/>
  <c r="T46" i="13"/>
  <c r="T54" i="13"/>
  <c r="T62" i="13"/>
  <c r="T70" i="13"/>
  <c r="T78" i="13"/>
  <c r="T86" i="13"/>
  <c r="T94" i="13"/>
  <c r="T102" i="13"/>
  <c r="T110" i="13"/>
  <c r="T118" i="13"/>
  <c r="T126" i="13"/>
  <c r="T134" i="13"/>
  <c r="T142" i="13"/>
  <c r="T150" i="13"/>
  <c r="T158" i="13"/>
  <c r="T166" i="13"/>
  <c r="T174" i="13"/>
  <c r="T182" i="13"/>
  <c r="T190" i="13"/>
  <c r="T198" i="13"/>
  <c r="T206" i="13"/>
  <c r="T214" i="13"/>
  <c r="T222" i="13"/>
  <c r="T230" i="13"/>
  <c r="T238" i="13"/>
  <c r="T246" i="13"/>
  <c r="T254" i="13"/>
  <c r="T262" i="13"/>
  <c r="T270" i="13"/>
  <c r="T278" i="13"/>
  <c r="T286" i="13"/>
  <c r="T294" i="13"/>
  <c r="T15" i="13"/>
  <c r="T63" i="13"/>
  <c r="T95" i="13"/>
  <c r="T151" i="13"/>
  <c r="T199" i="13"/>
  <c r="T263" i="13"/>
  <c r="T16" i="13"/>
  <c r="T24" i="13"/>
  <c r="T32" i="13"/>
  <c r="T40" i="13"/>
  <c r="T48" i="13"/>
  <c r="T56" i="13"/>
  <c r="T64" i="13"/>
  <c r="T72" i="13"/>
  <c r="T80" i="13"/>
  <c r="T88" i="13"/>
  <c r="T96" i="13"/>
  <c r="T104" i="13"/>
  <c r="T112" i="13"/>
  <c r="T120" i="13"/>
  <c r="T128" i="13"/>
  <c r="T136" i="13"/>
  <c r="T144" i="13"/>
  <c r="T152" i="13"/>
  <c r="T160" i="13"/>
  <c r="T168" i="13"/>
  <c r="T176" i="13"/>
  <c r="T184" i="13"/>
  <c r="T192" i="13"/>
  <c r="T200" i="13"/>
  <c r="T208" i="13"/>
  <c r="T216" i="13"/>
  <c r="T224" i="13"/>
  <c r="T232" i="13"/>
  <c r="T240" i="13"/>
  <c r="T248" i="13"/>
  <c r="T256" i="13"/>
  <c r="T264" i="13"/>
  <c r="T272" i="13"/>
  <c r="T280" i="13"/>
  <c r="T288" i="13"/>
  <c r="T296" i="13"/>
  <c r="T6" i="13"/>
  <c r="T7" i="13"/>
  <c r="T5" i="13" l="1"/>
  <c r="R9" i="11" l="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P8" i="11"/>
  <c r="R7" i="11"/>
  <c r="O7" i="11"/>
  <c r="N7" i="11"/>
  <c r="Q7" i="11" l="1"/>
  <c r="P7" i="11"/>
  <c r="L7" i="11" l="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G10" i="11"/>
  <c r="G11" i="11"/>
  <c r="G12" i="11"/>
  <c r="J12" i="11" s="1"/>
  <c r="G13" i="11"/>
  <c r="G14" i="11"/>
  <c r="G15" i="11"/>
  <c r="J15" i="11" s="1"/>
  <c r="G16" i="11"/>
  <c r="J16" i="11" s="1"/>
  <c r="G17" i="11"/>
  <c r="G18" i="11"/>
  <c r="G19" i="11"/>
  <c r="G20" i="11"/>
  <c r="J20" i="11" s="1"/>
  <c r="G21" i="11"/>
  <c r="G22" i="11"/>
  <c r="G23" i="11"/>
  <c r="J23" i="11" s="1"/>
  <c r="G24" i="11"/>
  <c r="J24" i="11" s="1"/>
  <c r="G25" i="11"/>
  <c r="G26" i="11"/>
  <c r="G27" i="11"/>
  <c r="G28" i="11"/>
  <c r="J28" i="11" s="1"/>
  <c r="G29" i="11"/>
  <c r="G30" i="11"/>
  <c r="G31" i="11"/>
  <c r="J31" i="11" s="1"/>
  <c r="G32" i="11"/>
  <c r="J32" i="11" s="1"/>
  <c r="G33" i="11"/>
  <c r="G34" i="11"/>
  <c r="G35" i="11"/>
  <c r="G36" i="11"/>
  <c r="J36" i="11" s="1"/>
  <c r="G37" i="11"/>
  <c r="G38" i="11"/>
  <c r="G39" i="11"/>
  <c r="J39" i="11" s="1"/>
  <c r="G40" i="11"/>
  <c r="J40" i="11" s="1"/>
  <c r="G41" i="11"/>
  <c r="G42" i="11"/>
  <c r="G43" i="11"/>
  <c r="G44" i="11"/>
  <c r="J44" i="11" s="1"/>
  <c r="G45" i="11"/>
  <c r="G46" i="11"/>
  <c r="G47" i="11"/>
  <c r="J47" i="11" s="1"/>
  <c r="G48" i="11"/>
  <c r="J48" i="11" s="1"/>
  <c r="G49" i="11"/>
  <c r="G50" i="11"/>
  <c r="G51" i="11"/>
  <c r="G52" i="11"/>
  <c r="J52" i="11" s="1"/>
  <c r="G53" i="11"/>
  <c r="G54" i="11"/>
  <c r="G55" i="11"/>
  <c r="J55" i="11" s="1"/>
  <c r="G56" i="11"/>
  <c r="J56" i="11" s="1"/>
  <c r="G57" i="11"/>
  <c r="G58" i="11"/>
  <c r="G59" i="11"/>
  <c r="G60" i="11"/>
  <c r="J60" i="11" s="1"/>
  <c r="G61" i="11"/>
  <c r="G62" i="11"/>
  <c r="G63" i="11"/>
  <c r="J63" i="11" s="1"/>
  <c r="G64" i="11"/>
  <c r="J64" i="11" s="1"/>
  <c r="G65" i="11"/>
  <c r="G66" i="11"/>
  <c r="G67" i="11"/>
  <c r="G68" i="11"/>
  <c r="J68" i="11" s="1"/>
  <c r="G69" i="11"/>
  <c r="G70" i="11"/>
  <c r="G71" i="11"/>
  <c r="J71" i="11" s="1"/>
  <c r="G72" i="11"/>
  <c r="J72" i="11" s="1"/>
  <c r="G73" i="11"/>
  <c r="G74" i="11"/>
  <c r="G75" i="11"/>
  <c r="G76" i="11"/>
  <c r="J76" i="11" s="1"/>
  <c r="G77" i="11"/>
  <c r="G78" i="11"/>
  <c r="G79" i="11"/>
  <c r="J79" i="11" s="1"/>
  <c r="G80" i="11"/>
  <c r="J80" i="11" s="1"/>
  <c r="G81" i="11"/>
  <c r="G82" i="11"/>
  <c r="G83" i="11"/>
  <c r="G84" i="11"/>
  <c r="J84" i="11" s="1"/>
  <c r="G85" i="11"/>
  <c r="G86" i="11"/>
  <c r="G87" i="11"/>
  <c r="J87" i="11" s="1"/>
  <c r="G88" i="11"/>
  <c r="J88" i="11" s="1"/>
  <c r="G89" i="11"/>
  <c r="G90" i="11"/>
  <c r="G91" i="11"/>
  <c r="G92" i="11"/>
  <c r="J92" i="11" s="1"/>
  <c r="G93" i="11"/>
  <c r="G94" i="11"/>
  <c r="G95" i="11"/>
  <c r="J95" i="11" s="1"/>
  <c r="G96" i="11"/>
  <c r="J96" i="11" s="1"/>
  <c r="G97" i="11"/>
  <c r="G98" i="11"/>
  <c r="G99" i="11"/>
  <c r="G100" i="11"/>
  <c r="J100" i="11" s="1"/>
  <c r="G101" i="11"/>
  <c r="G102" i="11"/>
  <c r="G103" i="11"/>
  <c r="J103" i="11" s="1"/>
  <c r="G104" i="11"/>
  <c r="J104" i="11" s="1"/>
  <c r="G105" i="11"/>
  <c r="G106" i="11"/>
  <c r="G107" i="11"/>
  <c r="G108" i="11"/>
  <c r="J108" i="11" s="1"/>
  <c r="G109" i="11"/>
  <c r="G110" i="11"/>
  <c r="G111" i="11"/>
  <c r="J111" i="11" s="1"/>
  <c r="G112" i="11"/>
  <c r="J112" i="11" s="1"/>
  <c r="G113" i="11"/>
  <c r="G114" i="11"/>
  <c r="G115" i="11"/>
  <c r="G116" i="11"/>
  <c r="J116" i="11" s="1"/>
  <c r="G117" i="11"/>
  <c r="G118" i="11"/>
  <c r="G119" i="11"/>
  <c r="J119" i="11" s="1"/>
  <c r="G120" i="11"/>
  <c r="J120" i="11" s="1"/>
  <c r="G121" i="11"/>
  <c r="G122" i="11"/>
  <c r="G123" i="11"/>
  <c r="G124" i="11"/>
  <c r="J124" i="11" s="1"/>
  <c r="G125" i="11"/>
  <c r="G126" i="11"/>
  <c r="G127" i="11"/>
  <c r="J127" i="11" s="1"/>
  <c r="G128" i="11"/>
  <c r="J128" i="11" s="1"/>
  <c r="G129" i="11"/>
  <c r="G130" i="11"/>
  <c r="G131" i="11"/>
  <c r="G132" i="11"/>
  <c r="J132" i="11" s="1"/>
  <c r="G133" i="11"/>
  <c r="G134" i="11"/>
  <c r="G135" i="11"/>
  <c r="J135" i="11" s="1"/>
  <c r="G136" i="11"/>
  <c r="J136" i="11" s="1"/>
  <c r="G137" i="11"/>
  <c r="G138" i="11"/>
  <c r="G139" i="11"/>
  <c r="G140" i="11"/>
  <c r="J140" i="11" s="1"/>
  <c r="G141" i="11"/>
  <c r="G142" i="11"/>
  <c r="G143" i="11"/>
  <c r="J143" i="11" s="1"/>
  <c r="G144" i="11"/>
  <c r="J144" i="11" s="1"/>
  <c r="G145" i="11"/>
  <c r="G146" i="11"/>
  <c r="G147" i="11"/>
  <c r="G148" i="11"/>
  <c r="J148" i="11" s="1"/>
  <c r="G149" i="11"/>
  <c r="G150" i="11"/>
  <c r="G151" i="11"/>
  <c r="J151" i="11" s="1"/>
  <c r="G152" i="11"/>
  <c r="J152" i="11" s="1"/>
  <c r="G153" i="11"/>
  <c r="G154" i="11"/>
  <c r="G155" i="11"/>
  <c r="G156" i="11"/>
  <c r="J156" i="11" s="1"/>
  <c r="G157" i="11"/>
  <c r="G158" i="11"/>
  <c r="G159" i="11"/>
  <c r="J159" i="11" s="1"/>
  <c r="G160" i="11"/>
  <c r="J160" i="11" s="1"/>
  <c r="G161" i="11"/>
  <c r="G162" i="11"/>
  <c r="G163" i="11"/>
  <c r="G164" i="11"/>
  <c r="J164" i="11" s="1"/>
  <c r="G165" i="11"/>
  <c r="G166" i="11"/>
  <c r="G167" i="11"/>
  <c r="G168" i="11"/>
  <c r="J168" i="11" s="1"/>
  <c r="G169" i="11"/>
  <c r="G170" i="11"/>
  <c r="G171" i="11"/>
  <c r="G172" i="11"/>
  <c r="J172" i="11" s="1"/>
  <c r="G173" i="11"/>
  <c r="G174" i="11"/>
  <c r="G175" i="11"/>
  <c r="G176" i="11"/>
  <c r="J176" i="11" s="1"/>
  <c r="G177" i="11"/>
  <c r="G178" i="11"/>
  <c r="G179" i="11"/>
  <c r="G180" i="11"/>
  <c r="J180" i="11" s="1"/>
  <c r="G181" i="11"/>
  <c r="G182" i="11"/>
  <c r="G183" i="11"/>
  <c r="G184" i="11"/>
  <c r="J184" i="11" s="1"/>
  <c r="G185" i="11"/>
  <c r="G186" i="11"/>
  <c r="G187" i="11"/>
  <c r="G188" i="11"/>
  <c r="J188" i="11" s="1"/>
  <c r="G189" i="11"/>
  <c r="G190" i="11"/>
  <c r="G191" i="11"/>
  <c r="G192" i="11"/>
  <c r="J192" i="11" s="1"/>
  <c r="G193" i="11"/>
  <c r="G194" i="11"/>
  <c r="G195" i="11"/>
  <c r="G196" i="11"/>
  <c r="J196" i="11" s="1"/>
  <c r="G197" i="11"/>
  <c r="G198" i="11"/>
  <c r="G199" i="11"/>
  <c r="G200" i="11"/>
  <c r="J200" i="11" s="1"/>
  <c r="G201" i="11"/>
  <c r="G202" i="11"/>
  <c r="G203" i="11"/>
  <c r="G204" i="11"/>
  <c r="J204" i="11" s="1"/>
  <c r="G205" i="11"/>
  <c r="G206" i="11"/>
  <c r="G207" i="11"/>
  <c r="G208" i="11"/>
  <c r="J208" i="11" s="1"/>
  <c r="G209" i="11"/>
  <c r="G210" i="11"/>
  <c r="G211" i="11"/>
  <c r="G212" i="11"/>
  <c r="J212" i="11" s="1"/>
  <c r="G213" i="11"/>
  <c r="G214" i="11"/>
  <c r="G215" i="11"/>
  <c r="G216" i="11"/>
  <c r="J216" i="11" s="1"/>
  <c r="G217" i="11"/>
  <c r="G218" i="11"/>
  <c r="G219" i="11"/>
  <c r="G220" i="11"/>
  <c r="J220" i="11" s="1"/>
  <c r="G221" i="11"/>
  <c r="G222" i="11"/>
  <c r="G223" i="11"/>
  <c r="G224" i="11"/>
  <c r="J224" i="11" s="1"/>
  <c r="G225" i="11"/>
  <c r="G226" i="11"/>
  <c r="G227" i="11"/>
  <c r="G228" i="11"/>
  <c r="J228" i="11" s="1"/>
  <c r="G229" i="11"/>
  <c r="G230" i="11"/>
  <c r="G231" i="11"/>
  <c r="G232" i="11"/>
  <c r="J232" i="11" s="1"/>
  <c r="G233" i="11"/>
  <c r="G234" i="11"/>
  <c r="G235" i="11"/>
  <c r="G236" i="11"/>
  <c r="J236" i="11" s="1"/>
  <c r="G237" i="11"/>
  <c r="G238" i="11"/>
  <c r="G239" i="11"/>
  <c r="G240" i="11"/>
  <c r="J240" i="11" s="1"/>
  <c r="G241" i="11"/>
  <c r="G242" i="11"/>
  <c r="G243" i="11"/>
  <c r="G244" i="11"/>
  <c r="J244" i="11" s="1"/>
  <c r="G245" i="11"/>
  <c r="G246" i="11"/>
  <c r="G247" i="11"/>
  <c r="G248" i="11"/>
  <c r="J248" i="11" s="1"/>
  <c r="G249" i="11"/>
  <c r="G250" i="11"/>
  <c r="G251" i="11"/>
  <c r="G252" i="11"/>
  <c r="J252" i="11" s="1"/>
  <c r="G253" i="11"/>
  <c r="G254" i="11"/>
  <c r="G255" i="11"/>
  <c r="G256" i="11"/>
  <c r="J256" i="11" s="1"/>
  <c r="G257" i="11"/>
  <c r="G258" i="11"/>
  <c r="G259" i="11"/>
  <c r="G260" i="11"/>
  <c r="J260" i="11" s="1"/>
  <c r="G261" i="11"/>
  <c r="G262" i="11"/>
  <c r="G263" i="11"/>
  <c r="G264" i="11"/>
  <c r="J264" i="11" s="1"/>
  <c r="G265" i="11"/>
  <c r="G266" i="11"/>
  <c r="G267" i="11"/>
  <c r="G268" i="11"/>
  <c r="J268" i="11" s="1"/>
  <c r="G269" i="11"/>
  <c r="G270" i="11"/>
  <c r="G271" i="11"/>
  <c r="G272" i="11"/>
  <c r="J272" i="11" s="1"/>
  <c r="G273" i="11"/>
  <c r="G274" i="11"/>
  <c r="G275" i="11"/>
  <c r="G276" i="11"/>
  <c r="J276" i="11" s="1"/>
  <c r="G277" i="11"/>
  <c r="G278" i="11"/>
  <c r="G279" i="11"/>
  <c r="G280" i="11"/>
  <c r="J280" i="11" s="1"/>
  <c r="G281" i="11"/>
  <c r="G282" i="11"/>
  <c r="G283" i="11"/>
  <c r="G284" i="11"/>
  <c r="J284" i="11" s="1"/>
  <c r="G285" i="11"/>
  <c r="G286" i="11"/>
  <c r="G287" i="11"/>
  <c r="G288" i="11"/>
  <c r="J288" i="11" s="1"/>
  <c r="G289" i="11"/>
  <c r="G290" i="11"/>
  <c r="G291" i="11"/>
  <c r="G292" i="11"/>
  <c r="J292" i="11" s="1"/>
  <c r="G293" i="11"/>
  <c r="G294" i="11"/>
  <c r="G295" i="11"/>
  <c r="G296" i="11"/>
  <c r="J296" i="11" s="1"/>
  <c r="G297" i="11"/>
  <c r="G298" i="11"/>
  <c r="G299" i="11"/>
  <c r="G300" i="11"/>
  <c r="J300" i="11" s="1"/>
  <c r="G9" i="11"/>
  <c r="H8" i="11"/>
  <c r="I8" i="11"/>
  <c r="E7" i="11"/>
  <c r="C7" i="11"/>
  <c r="C29" i="10"/>
  <c r="B29" i="10"/>
  <c r="D21" i="10"/>
  <c r="B35" i="10" s="1"/>
  <c r="D35" i="10" s="1"/>
  <c r="D22" i="10"/>
  <c r="D23" i="10"/>
  <c r="D24" i="10"/>
  <c r="B36" i="10" s="1"/>
  <c r="D36" i="10" s="1"/>
  <c r="D25" i="10"/>
  <c r="D26" i="10"/>
  <c r="D27" i="10"/>
  <c r="D28" i="10"/>
  <c r="D20" i="10"/>
  <c r="C17" i="10"/>
  <c r="C30" i="10" s="1"/>
  <c r="B17" i="10"/>
  <c r="B30" i="10" s="1"/>
  <c r="D12" i="10"/>
  <c r="D13" i="10"/>
  <c r="D14" i="10"/>
  <c r="D15" i="10"/>
  <c r="D16" i="10"/>
  <c r="B34" i="10" s="1"/>
  <c r="D34" i="10" s="1"/>
  <c r="D11" i="10"/>
  <c r="D17" i="10" l="1"/>
  <c r="J287" i="11"/>
  <c r="J231" i="11"/>
  <c r="J223" i="11"/>
  <c r="J215" i="11"/>
  <c r="J207" i="11"/>
  <c r="J199" i="11"/>
  <c r="J191" i="11"/>
  <c r="J183" i="11"/>
  <c r="J175" i="11"/>
  <c r="J167" i="11"/>
  <c r="J263" i="11"/>
  <c r="J247" i="11"/>
  <c r="J239" i="11"/>
  <c r="J255" i="11"/>
  <c r="J295" i="11"/>
  <c r="J271" i="11"/>
  <c r="J279" i="11"/>
  <c r="D29" i="10"/>
  <c r="D30" i="10" s="1"/>
  <c r="J286" i="11"/>
  <c r="J238" i="11"/>
  <c r="J198" i="11"/>
  <c r="J158" i="11"/>
  <c r="J118" i="11"/>
  <c r="J78" i="11"/>
  <c r="J70" i="11"/>
  <c r="J30" i="11"/>
  <c r="J22" i="11"/>
  <c r="J14" i="11"/>
  <c r="J262" i="11"/>
  <c r="J214" i="11"/>
  <c r="J166" i="11"/>
  <c r="J126" i="11"/>
  <c r="J86" i="11"/>
  <c r="J38" i="11"/>
  <c r="J291" i="11"/>
  <c r="J259" i="11"/>
  <c r="J227" i="11"/>
  <c r="J219" i="11"/>
  <c r="J211" i="11"/>
  <c r="J203" i="11"/>
  <c r="J195" i="11"/>
  <c r="J187" i="11"/>
  <c r="J179" i="11"/>
  <c r="J171" i="11"/>
  <c r="J163" i="11"/>
  <c r="J155" i="11"/>
  <c r="J147" i="11"/>
  <c r="J139" i="11"/>
  <c r="J131" i="11"/>
  <c r="J123" i="11"/>
  <c r="J115" i="11"/>
  <c r="J107" i="11"/>
  <c r="J99" i="11"/>
  <c r="J91" i="11"/>
  <c r="J83" i="11"/>
  <c r="J75" i="11"/>
  <c r="J67" i="11"/>
  <c r="J59" i="11"/>
  <c r="J51" i="11"/>
  <c r="J43" i="11"/>
  <c r="J35" i="11"/>
  <c r="J27" i="11"/>
  <c r="J19" i="11"/>
  <c r="J11" i="11"/>
  <c r="J270" i="11"/>
  <c r="J230" i="11"/>
  <c r="J190" i="11"/>
  <c r="J150" i="11"/>
  <c r="J102" i="11"/>
  <c r="J62" i="11"/>
  <c r="J283" i="11"/>
  <c r="J243" i="11"/>
  <c r="J290" i="11"/>
  <c r="J266" i="11"/>
  <c r="J242" i="11"/>
  <c r="J226" i="11"/>
  <c r="J210" i="11"/>
  <c r="J194" i="11"/>
  <c r="J178" i="11"/>
  <c r="J162" i="11"/>
  <c r="J146" i="11"/>
  <c r="J130" i="11"/>
  <c r="J122" i="11"/>
  <c r="J114" i="11"/>
  <c r="J98" i="11"/>
  <c r="J90" i="11"/>
  <c r="J82" i="11"/>
  <c r="J74" i="11"/>
  <c r="J66" i="11"/>
  <c r="J58" i="11"/>
  <c r="J50" i="11"/>
  <c r="J42" i="11"/>
  <c r="J34" i="11"/>
  <c r="J26" i="11"/>
  <c r="J18" i="11"/>
  <c r="J10" i="11"/>
  <c r="J294" i="11"/>
  <c r="J254" i="11"/>
  <c r="J222" i="11"/>
  <c r="J182" i="11"/>
  <c r="J142" i="11"/>
  <c r="J110" i="11"/>
  <c r="J54" i="11"/>
  <c r="J275" i="11"/>
  <c r="J251" i="11"/>
  <c r="J298" i="11"/>
  <c r="J274" i="11"/>
  <c r="J250" i="11"/>
  <c r="J234" i="11"/>
  <c r="J218" i="11"/>
  <c r="J202" i="11"/>
  <c r="J186" i="11"/>
  <c r="J170" i="11"/>
  <c r="J154" i="11"/>
  <c r="J138" i="11"/>
  <c r="J106" i="11"/>
  <c r="J278" i="11"/>
  <c r="J246" i="11"/>
  <c r="J206" i="11"/>
  <c r="J174" i="11"/>
  <c r="J134" i="11"/>
  <c r="J94" i="11"/>
  <c r="J46" i="11"/>
  <c r="J299" i="11"/>
  <c r="J267" i="11"/>
  <c r="J235" i="11"/>
  <c r="J282" i="11"/>
  <c r="J258" i="11"/>
  <c r="J297" i="11"/>
  <c r="J289" i="11"/>
  <c r="J281" i="11"/>
  <c r="J273" i="11"/>
  <c r="J265" i="11"/>
  <c r="J257" i="11"/>
  <c r="J249" i="11"/>
  <c r="J241" i="11"/>
  <c r="J233" i="11"/>
  <c r="J225" i="11"/>
  <c r="J217" i="11"/>
  <c r="J209" i="11"/>
  <c r="J201" i="11"/>
  <c r="J193" i="11"/>
  <c r="J185" i="11"/>
  <c r="J177" i="11"/>
  <c r="J169" i="11"/>
  <c r="J161" i="11"/>
  <c r="J153" i="11"/>
  <c r="J145" i="11"/>
  <c r="J137" i="11"/>
  <c r="J129" i="11"/>
  <c r="J121" i="11"/>
  <c r="J113" i="11"/>
  <c r="J105" i="11"/>
  <c r="J97" i="11"/>
  <c r="J89" i="11"/>
  <c r="J81" i="11"/>
  <c r="J73" i="11"/>
  <c r="J65" i="11"/>
  <c r="J57" i="11"/>
  <c r="J49" i="11"/>
  <c r="J41" i="11"/>
  <c r="J33" i="11"/>
  <c r="J25" i="11"/>
  <c r="J17" i="11"/>
  <c r="J9" i="11"/>
  <c r="J285" i="11"/>
  <c r="J277" i="11"/>
  <c r="J269" i="11"/>
  <c r="J261" i="11"/>
  <c r="J253" i="11"/>
  <c r="J245" i="11"/>
  <c r="J237" i="11"/>
  <c r="J229" i="11"/>
  <c r="J221" i="11"/>
  <c r="J213" i="11"/>
  <c r="J205" i="11"/>
  <c r="J197" i="11"/>
  <c r="J189" i="11"/>
  <c r="J181" i="11"/>
  <c r="J173" i="11"/>
  <c r="J165" i="11"/>
  <c r="J157" i="11"/>
  <c r="J149" i="11"/>
  <c r="J141" i="11"/>
  <c r="J133" i="11"/>
  <c r="J125" i="11"/>
  <c r="J117" i="11"/>
  <c r="J109" i="11"/>
  <c r="J101" i="11"/>
  <c r="J93" i="11"/>
  <c r="J85" i="11"/>
  <c r="J77" i="11"/>
  <c r="J69" i="11"/>
  <c r="J61" i="11"/>
  <c r="J53" i="11"/>
  <c r="J45" i="11"/>
  <c r="J37" i="11"/>
  <c r="J29" i="11"/>
  <c r="J21" i="11"/>
  <c r="J13" i="11"/>
  <c r="J293" i="11"/>
  <c r="J8" i="11"/>
  <c r="G7" i="11"/>
  <c r="I7" i="11"/>
  <c r="H7" i="11"/>
  <c r="J7" i="11" l="1"/>
</calcChain>
</file>

<file path=xl/sharedStrings.xml><?xml version="1.0" encoding="utf-8"?>
<sst xmlns="http://schemas.openxmlformats.org/spreadsheetml/2006/main" count="1349" uniqueCount="452">
  <si>
    <t>Siirtymäajan ensimmäisenä vuonna rahoitus määräytyy 50 % kunnittaisen toteutuma-arvion ja 50 % laskennallisen valtionosuusrahoituksen perusteella.</t>
  </si>
  <si>
    <t>Siirtymäajan toisena vuonna rahoitus määräytyy 25 % kunnittaisen toteutuma-arvion ja 75 % laskennallisen valtionosuusrahoituksen perusteella.</t>
  </si>
  <si>
    <t>Siirtymäajan jälkeen valtionosuusrahoitus määräytyy täysimääräisesti valtionosuuskriteereiden mukaisesti.</t>
  </si>
  <si>
    <t xml:space="preserve">TE-palvelut 2024 -uudistuksessa työvoima- ja elinkeinopalvelut siirtyvät kuntien järjestämisvastuulle. </t>
  </si>
  <si>
    <t>Kuntien peruspalveluiden valtionosuus on laskennallista ja yleiskatteista rahoitusta. Kunnat voivat kohdentaa rahoitusta haluamallaan tavalla tehtävälainsäädännön puitteissa.</t>
  </si>
  <si>
    <t>Palvelut siirretään kunnalle tai useammasta kunnasta muodostuvalle yhteistoiminta-alueelle, jonka työvoimapohja on vähintään 20 000 henkilöä. Valtionosuusrahoitus tehtävän hoitamiseen määräytyy ja maksetaan kuitenkin aina yksittäiselle kunnalle.</t>
  </si>
  <si>
    <t>Yleistä uudistuksesta</t>
  </si>
  <si>
    <t xml:space="preserve">Laskelmat ovat edelleen alustavia ja ne tulevat päivittymään valmistelun edetessä. Laskelmat päivitetään seuraavan kerran kevään 2024 JTS:n yhteydessä. Lopulliset laskelmat julkaistaan syksyllä 2024 valtion talousarvioesityksen yhteydessä. </t>
  </si>
  <si>
    <t>Laskelmien tausta ja päivittyminen</t>
  </si>
  <si>
    <t xml:space="preserve">Rahoitus kohdennetaan kunnille valtionosuuskriteerien perusteella: </t>
  </si>
  <si>
    <t>Tilastokeskuksen väestöennuste 2021: Väestö iän mukaan vuodelle 2023. Linkki tilastoon: https://pxdata.stat.fi/PxWeb/pxweb/fi/StatFin/StatFin__vaenn/statfin_vaenn_pxt_139f.px/</t>
  </si>
  <si>
    <t>Työnvälitystilasto (TEM): Työttömät työnhakijat ja palveluissa olevat laskentapäivänä. Käytetty vuoden 2022 kuukausikeskiarvoa. Linkki tilastoon: https://pxdata.stat.fi/PxWeb/pxweb/fi/StatFin/StatFin__tyonv/statfin_tyonv_pxt_12u4.px/</t>
  </si>
  <si>
    <t>Ikäryhmäkriteerit</t>
  </si>
  <si>
    <t>Uudistuksen jälkeen</t>
  </si>
  <si>
    <t>Muutos</t>
  </si>
  <si>
    <t>Ikä 0-5</t>
  </si>
  <si>
    <t>Ikä 6</t>
  </si>
  <si>
    <t>Ikä 7-12</t>
  </si>
  <si>
    <t>Ikä 13-15</t>
  </si>
  <si>
    <t>16+ ikäryhmä</t>
  </si>
  <si>
    <t>Ikä 18-64</t>
  </si>
  <si>
    <t>Ikäryhmäkriteerit yhteensä</t>
  </si>
  <si>
    <t>Muut kriteerit</t>
  </si>
  <si>
    <t>Työttömyysaste, vanha kriteeri</t>
  </si>
  <si>
    <t>Kaksikielisyys, koko väestö</t>
  </si>
  <si>
    <t>Kaksikielisyys, ruotsinkielinen väestö</t>
  </si>
  <si>
    <t>Vieraskielisyys</t>
  </si>
  <si>
    <t>Asukastiheys</t>
  </si>
  <si>
    <t>Saaristo</t>
  </si>
  <si>
    <t>Saaristo-osakunta</t>
  </si>
  <si>
    <t>Koulutustausta</t>
  </si>
  <si>
    <t>Muut kriteerit yhteensä</t>
  </si>
  <si>
    <t>Kaikki yhteensä</t>
  </si>
  <si>
    <t>Ennen uudistusta</t>
  </si>
  <si>
    <t xml:space="preserve">Määräytymistekijät </t>
  </si>
  <si>
    <t xml:space="preserve">Siirtymäajan rahoitus laskelmassa: </t>
  </si>
  <si>
    <t xml:space="preserve"> - 47,5 % (noin 315 milj. euroa) 18-64-vuotiaiden perusteella </t>
  </si>
  <si>
    <t xml:space="preserve"> - 47,5 % (noin 315 milj. euroa) työttömien määrän perusteella (työttömät ja palveluissa olevat)</t>
  </si>
  <si>
    <t>Työttömät + palveluissa olevat</t>
  </si>
  <si>
    <t xml:space="preserve">Arvio uudistukseen vaikuttavista perushinnoista vuodelle 2025: </t>
  </si>
  <si>
    <t>Perushinta</t>
  </si>
  <si>
    <t>Kriteeri</t>
  </si>
  <si>
    <t>Jakoperuste*</t>
  </si>
  <si>
    <t>*Kriteeriin kuuluvien asukkaiden määrä koko maan tasolla</t>
  </si>
  <si>
    <t>Vieraskielisyys**</t>
  </si>
  <si>
    <t>**Uudistuksen myötä järjestelmään ei tule uutta vieraskielisyyskriteeriä, vaan olemassa olevan kriteerin perushintaa korotetaan</t>
  </si>
  <si>
    <t xml:space="preserve">Uudistuksen ensimmäisenä (2025) ja toisena (2026) vuonna palveluiden rahoitus ei ole täysin yllä kuvattujen laskennallisten kriteereiden mukainen. </t>
  </si>
  <si>
    <t xml:space="preserve">Kahtena ensimmäisenä vuonna osa rahoituksesta perustuu kustannusten nykytilan arvioon. </t>
  </si>
  <si>
    <t>Kunta nro</t>
  </si>
  <si>
    <t>Kunta</t>
  </si>
  <si>
    <t>Manner-Suomi</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</si>
  <si>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</si>
  <si>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</si>
  <si>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</si>
  <si>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</si>
  <si>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</si>
  <si>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</si>
  <si>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</si>
  <si>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</si>
  <si>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</si>
  <si>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</si>
  <si>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</si>
  <si>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</si>
  <si>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</si>
  <si>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</si>
  <si>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</si>
  <si>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</si>
  <si>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</si>
  <si>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</si>
  <si>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</si>
  <si>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</si>
  <si>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</si>
  <si>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</si>
  <si>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</si>
  <si>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</si>
  <si>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</si>
  <si>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</si>
  <si>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</si>
  <si>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</si>
  <si>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</si>
  <si>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</si>
  <si>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</si>
  <si>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</si>
  <si>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</si>
  <si>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</si>
  <si>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</si>
  <si>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</si>
  <si>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</si>
  <si>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</si>
  <si>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</si>
  <si>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</si>
  <si>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</si>
  <si>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</si>
  <si>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</si>
  <si>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</si>
  <si>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</si>
  <si>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</si>
  <si>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</si>
  <si>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</si>
  <si>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</si>
  <si>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</si>
  <si>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</si>
  <si>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</si>
  <si>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</si>
  <si>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</si>
  <si>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</si>
  <si>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</si>
  <si>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</si>
  <si>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</si>
  <si>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</si>
  <si>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</si>
  <si>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</si>
  <si>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</si>
  <si>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</si>
  <si>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</si>
  <si>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</si>
  <si>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</si>
  <si>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</si>
  <si>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</si>
  <si>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</si>
  <si>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</si>
  <si>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</si>
  <si>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</si>
  <si>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</si>
  <si>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</si>
  <si>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</si>
  <si>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</si>
  <si>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</si>
  <si>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</si>
  <si>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</si>
  <si>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</si>
  <si>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</si>
  <si>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</si>
  <si>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</si>
  <si>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</si>
  <si>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</si>
  <si>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</si>
  <si>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</si>
  <si>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</si>
  <si>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</si>
  <si>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</si>
  <si>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</si>
  <si>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</si>
  <si>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</si>
  <si>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</si>
  <si>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</si>
  <si>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</si>
  <si>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</si>
  <si>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</si>
  <si>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</si>
  <si>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</si>
  <si>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</si>
  <si>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</si>
  <si>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</si>
  <si>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</si>
  <si>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</si>
  <si>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</si>
  <si>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</si>
  <si>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</si>
  <si>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</si>
  <si>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</si>
  <si>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</si>
  <si>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</si>
  <si>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</si>
  <si>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</si>
  <si>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</si>
  <si>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</si>
  <si>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</si>
  <si>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</si>
  <si>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</si>
  <si>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</si>
  <si>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</si>
  <si>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</si>
  <si>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</si>
  <si>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</si>
  <si>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</si>
  <si>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</si>
  <si>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</si>
  <si>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</si>
  <si>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</si>
  <si>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</si>
  <si>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</si>
  <si>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</si>
  <si>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</si>
  <si>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</si>
  <si>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</si>
  <si>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</si>
  <si>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</si>
  <si>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</si>
  <si>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</si>
  <si>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</si>
  <si>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</si>
  <si>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</si>
  <si>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</si>
  <si>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</si>
  <si>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</si>
  <si>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</si>
  <si>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</si>
  <si>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</si>
  <si>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</si>
  <si>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</si>
  <si>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</si>
  <si>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</si>
  <si>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</si>
  <si>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</si>
  <si>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</si>
  <si>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</si>
  <si>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</si>
  <si>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</si>
  <si>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</si>
  <si>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</si>
  <si>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</si>
  <si>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</si>
  <si>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</si>
  <si>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</si>
  <si>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</si>
  <si>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</si>
  <si>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</si>
  <si>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</si>
  <si>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</si>
  <si>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</si>
  <si>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</si>
  <si>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</si>
  <si>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</si>
  <si>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</si>
  <si>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</si>
  <si>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</si>
  <si>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</si>
  <si>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</si>
  <si>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</si>
  <si>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</si>
  <si>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</si>
  <si>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</si>
  <si>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</si>
  <si>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</si>
  <si>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</si>
  <si>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</si>
  <si>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</si>
  <si>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</si>
  <si>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</si>
  <si>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</si>
  <si>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</si>
  <si>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</si>
  <si>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</si>
  <si>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</si>
  <si>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</si>
  <si>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</si>
  <si>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</si>
  <si>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</si>
  <si>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</si>
  <si>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</si>
  <si>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</si>
  <si>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</si>
  <si>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</si>
  <si>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</si>
  <si>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</si>
  <si>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</si>
  <si>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</si>
  <si>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</si>
  <si>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</si>
  <si>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</si>
  <si>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</si>
  <si>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</si>
  <si>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</si>
  <si>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</si>
  <si>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</si>
  <si>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</si>
  <si>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</si>
  <si>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</si>
  <si>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</si>
  <si>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</si>
  <si>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</si>
  <si>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</si>
  <si>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</si>
  <si>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</si>
  <si>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</si>
  <si>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</si>
  <si>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</si>
  <si>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</si>
  <si>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</si>
  <si>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</si>
  <si>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</si>
  <si>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</si>
  <si>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</si>
  <si>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</si>
  <si>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</si>
  <si>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</si>
  <si>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</si>
  <si>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</si>
  <si>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</si>
  <si>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</si>
  <si>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</si>
  <si>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</si>
  <si>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</si>
  <si>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</si>
  <si>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</si>
  <si>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</si>
  <si>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</si>
  <si>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</si>
  <si>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</si>
  <si>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</si>
  <si>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</si>
  <si>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</si>
  <si>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</si>
  <si>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</si>
  <si>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</si>
  <si>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</si>
  <si>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</si>
  <si>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</si>
  <si>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</si>
  <si>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</si>
  <si>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</si>
  <si>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</si>
  <si>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</si>
  <si>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</si>
  <si>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</si>
  <si>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</si>
  <si>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</si>
  <si>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</si>
  <si>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</si>
  <si>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</si>
  <si>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</si>
  <si>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</si>
  <si>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</si>
  <si>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</si>
  <si>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</si>
  <si>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</si>
  <si>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</si>
  <si>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</si>
  <si>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</si>
  <si>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</si>
  <si>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</si>
  <si>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</si>
  <si>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</si>
  <si>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</si>
  <si>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</si>
  <si>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</si>
  <si>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</si>
  <si>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</si>
  <si>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</si>
  <si>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</si>
  <si>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</si>
  <si>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</si>
  <si>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</si>
  <si>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Työttömät ja palveluissa olevat</t>
  </si>
  <si>
    <t>Vieraskieliset</t>
  </si>
  <si>
    <t>Väestö, 18-64-vuotiaat</t>
  </si>
  <si>
    <t xml:space="preserve"> </t>
  </si>
  <si>
    <t xml:space="preserve">  </t>
  </si>
  <si>
    <t>Valtionosuuden lisäys vuodelle 2025, ilman siirtymäajan rahoitusta*</t>
  </si>
  <si>
    <t>Arvio nykytilan kustannuksista, vuoden 2022 taso</t>
  </si>
  <si>
    <t>Arvio nykytilan kustannuksista, skaalattu 2025 tasolle</t>
  </si>
  <si>
    <t>Arvio työvoimapalveluiden kustannuksista vuonna 2022</t>
  </si>
  <si>
    <t>Työvoima 2022</t>
  </si>
  <si>
    <t>Työttömät 2022</t>
  </si>
  <si>
    <t>Etuuspäivät 2022</t>
  </si>
  <si>
    <t>Kotoutumiskoulutus, €</t>
  </si>
  <si>
    <t>Muiden kuin pakolaisten osuus kotoutumiskoulutuksista,  €</t>
  </si>
  <si>
    <t>Muu työvoimakoulutus, €</t>
  </si>
  <si>
    <t>Valmennukset, €</t>
  </si>
  <si>
    <t>Asiantuntija-arvionnit, €</t>
  </si>
  <si>
    <t>Palkkatuki, kunta €</t>
  </si>
  <si>
    <t>Starttiraha, €</t>
  </si>
  <si>
    <t>Palkkatuki, yksityinen, €</t>
  </si>
  <si>
    <t>Palvelut yhteensä, €</t>
  </si>
  <si>
    <t>Palvelut yhteensä per työtön</t>
  </si>
  <si>
    <t>Toimintamenot per työtön</t>
  </si>
  <si>
    <t>Palvelut + toimintamenot</t>
  </si>
  <si>
    <t>Asukasluku 2022</t>
  </si>
  <si>
    <t>Toimintamenot, arvio</t>
  </si>
  <si>
    <t>Palvelut + toimintamenot, skaalattu 2025 tasoon</t>
  </si>
  <si>
    <t xml:space="preserve">Vuonna 2025 50 % tehtävien rahoituksesta muodostuu kuntakohtaisen arvion perusteella nyktilan kustannuksista vuodelta 2023.  </t>
  </si>
  <si>
    <t xml:space="preserve">Vuonna 2026 25 % tehtävien rahoituksesta muodostuu kuntakohtaisen arvion perusteella nyktilan kustannuksista vuodelta 2024.  </t>
  </si>
  <si>
    <t xml:space="preserve">Tässä laskelmassa käytetyt arviot perustuvat vuoden 2022 kustannustietoihin ja tulevat päivittymään valmistelun edetessä. </t>
  </si>
  <si>
    <r>
      <t xml:space="preserve">Arvio vuoden 2025 rahoituksesta </t>
    </r>
    <r>
      <rPr>
        <sz val="10"/>
        <color theme="1"/>
        <rFont val="Arial"/>
        <family val="2"/>
        <scheme val="minor"/>
      </rPr>
      <t>(50% kustannusten perusteella)</t>
    </r>
  </si>
  <si>
    <t>Arvio vuoden 2026 rahoituksesta (25% kustannusten perusteella)**</t>
  </si>
  <si>
    <t>Huomioita</t>
  </si>
  <si>
    <t>Valtionosuusrahoituksen muodostuminen</t>
  </si>
  <si>
    <t>Työttömyysetuuksien kompensaatio</t>
  </si>
  <si>
    <t xml:space="preserve">Välilehdellä on kuvattu kuntien työttömyysturvan kustannusten nykytilaa sekä uudistuksen jälkeistä kustannusta. </t>
  </si>
  <si>
    <t>Kuntien rahoitusvastuu on porrastettu työttömyysjakon pituuden mukaan, katso oheinen taulukko.</t>
  </si>
  <si>
    <t>Nykytila, kuntien osuus työmarkkinatuesta</t>
  </si>
  <si>
    <t>Uudistuksten mukainen osuus työmarkkinatuesta</t>
  </si>
  <si>
    <t>Uudistuksen mukainen osuus peruspäivärahasta</t>
  </si>
  <si>
    <t>Uudistuksen mukainen osuus ansiopäivärahasta</t>
  </si>
  <si>
    <t>Uudistuksen mukainen rahoitusvastuu yhteensä</t>
  </si>
  <si>
    <t>Muutos rahoitusvastuussa vuoden 2023 tasossa =kompensaatio</t>
  </si>
  <si>
    <t>Nykytila perustuu kuntien osarahoittaman työmarkkinatuen tasoon vuonna 2022 (sarake D).</t>
  </si>
  <si>
    <t>0-99</t>
  </si>
  <si>
    <t>100-199</t>
  </si>
  <si>
    <t>200-299</t>
  </si>
  <si>
    <t>300-399</t>
  </si>
  <si>
    <t>400-699</t>
  </si>
  <si>
    <t>700-</t>
  </si>
  <si>
    <t>Työttömyyspäiviä</t>
  </si>
  <si>
    <t>Uudistuksen kustannusarvio perustuu tässä laskelmassa työttömyysjaksojen kertymään vuonna 2022.</t>
  </si>
  <si>
    <t>Lopullinen siirtyvä etuuskustannus ja sen mukainen kompensaatio perustuu vuoden 2023 työttömyysjaksojen kertymään.</t>
  </si>
  <si>
    <t>Työttömyysturvan rahoitusvastuun laajentuminen</t>
  </si>
  <si>
    <t>VM/TEM/STM</t>
  </si>
  <si>
    <t>Kunnille siirtyvien työvoimapalveluiden rahoitus ja työttömyysturvan rahoitusvastuun laajentaminen</t>
  </si>
  <si>
    <t xml:space="preserve">Rahoitusvastuun laajentuminen kompensoidaan kunnille valtionosuusjärjestelmän kautta. </t>
  </si>
  <si>
    <t>TE-uudistuksen yhteydessä myös kuntien rahoitusvastuuta työttömyysturvasta laajennetaan.</t>
  </si>
  <si>
    <t>Kunnat osallistuvat työttömyysetuuden perusosan suuruisen osan rahoitukseen nykyistä varhaisemmassa vaiheessa. Kuntien rahoitusvastuu laajenee työmarkkinatuen lisäksi myös ansio- ja peruspäivärahaan.</t>
  </si>
  <si>
    <t xml:space="preserve">Valtionosuusrahoitus palveluiden järjestämiseen kohdennetaan kunnille laskennallisten valtionosuuskriteereiden mukaisesti. Kriteereiden määräytymisekijät on huomioitu vuoden 2022 tilastojen ja vuotta 2023 koskevan väestöennusteen perusteella. Nämä päivittyvät myöhemmin vuoden 2023 tilastojen mukaisiksi. Määräytymistekijät päivittyvät jatkossa vuosittain. </t>
  </si>
  <si>
    <t>Työvoimapalveluiden rahoitus</t>
  </si>
  <si>
    <t>Työttömyysturvan rahoitusvastuun laajenemisen kuntakompensaatio</t>
  </si>
  <si>
    <t>Valtionosuus 2025 ilman uudistuksen vaikutusta</t>
  </si>
  <si>
    <t>Peruspalvelujen valtionosuus 2026</t>
  </si>
  <si>
    <t>josta etuuksien kompensaatio</t>
  </si>
  <si>
    <t>Peruspalvelujen valtionosuus 2027</t>
  </si>
  <si>
    <t>josta palveluiden rahoitus</t>
  </si>
  <si>
    <t>Peruspalvelujen valtionosuus 2025 ml. uudistus</t>
  </si>
  <si>
    <t>josta palveluiden rahoitus (ml. siirtymäajan rahoitus)</t>
  </si>
  <si>
    <t>Yhteenveto rahoituksesta</t>
  </si>
  <si>
    <t xml:space="preserve">Huom! Laskelmat ovat alustavia ja ne päivittyvät TE-uudistuksen osalta vielä vuoden 2024 aikana. </t>
  </si>
  <si>
    <t>Valtionosuuden kokonaissummaan vaikuttavat useat laskentatekijät, jotka päivittyvät laskelmien valmistelun edetessä.</t>
  </si>
  <si>
    <t>TEM</t>
  </si>
  <si>
    <t>STM/KELA</t>
  </si>
  <si>
    <t>VM/KAO</t>
  </si>
  <si>
    <t xml:space="preserve">Kompensaatio on osa valtionosuuden lisäyksiä ja vähennyksiä ja kohdennetaan kunnille kasvavan rahoitusvastuun mukaisesti. </t>
  </si>
  <si>
    <t xml:space="preserve">Määräytymistekijöiden lähteet: </t>
  </si>
  <si>
    <t>Kunnan rahoitusvastuu</t>
  </si>
  <si>
    <t>Väestö, 18-64-vuotiaat (2023 ennuste)</t>
  </si>
  <si>
    <t>Työttömät ja palveluissa olevat (2022)</t>
  </si>
  <si>
    <t>Vieraskieliset (2022)</t>
  </si>
  <si>
    <t xml:space="preserve">Arvio palveluiden järjestämisen kustannuksista nyktilassa on muodostettu laskennallisesti, eikä se suoraan kuvaa kunnalle siirtyvää kustannusta. </t>
  </si>
  <si>
    <t xml:space="preserve">Tulevien vuosien valtionosuuden kokonaismäärään vaikuttavat uudistuksen lisäksi useat muut tekijät, jotka päivittyvät valmistelun edetessä. </t>
  </si>
  <si>
    <t xml:space="preserve">Työttömyysturvan rahoitusvastuun laajenemisen kuntakompensaatio määräytyy kunnalle kasvavan rahoitusvastuun mukaisesti. </t>
  </si>
  <si>
    <t>Kompensaatio on pysyvä osa valtionosuuden lisäyksiä ja vähennyksiä.</t>
  </si>
  <si>
    <t xml:space="preserve">Kompensaation tason on tarkoitus seurata etuuksiin tehtäviä indeksitarkistuksia kansaneläkeindeksin mukaisesti. Pääministeri Petteri Orpon hallitusohjelman mukaiset etuuksiin tehtävät indeksijäädytykset jäädyttävät kuitenkin myös kompensaation ja etuuksien tason vuoden 2023 tasolle vuosille 2025-2027. </t>
  </si>
  <si>
    <t xml:space="preserve">Kunnille siirtyvä rahoitus palveluiden järjestämiseen ja työttömyysturvan rahoitusvastuun kompensoimiseen on laskelmassa huomioitu syksyllä 2023 tehtyjen arvioiden perusteella. </t>
  </si>
  <si>
    <t>Siirtymäajan rahoitus (vuodet 2025 ja 2026) perustuu osittain arvioituun tietoon kunnille siirtyvistä kustannuksista. Tässä laskelmassa arviot perustuvat vuoden 2022 toteutuneisiin kustannuksiin ja ne päivittyvät myöhemmin vuoden 2023 toteuman mukaisiksi. Kuntakohtainen arvio siirtyvistä kustannuksista on muodostettu laskennallisesti, koska työvoimapalveluita ei nykyisin järjestetä kuntakohtaisesti.</t>
  </si>
  <si>
    <t xml:space="preserve">Vuoden 2022 toteutuneiden työttömyysjaksojen ja työttömysetuuksien kertymätietojen perusteella kuntien laajeneva rahoitusvastuu olisi noin 253 milj. euroa. </t>
  </si>
  <si>
    <r>
      <t xml:space="preserve">Syksyn 2023 julkisen talouden suunnitelman mukaan kuntien peruspalvelujen valtionosuutta lisätään noin </t>
    </r>
    <r>
      <rPr>
        <b/>
        <sz val="11"/>
        <color theme="1"/>
        <rFont val="Arial"/>
        <family val="2"/>
        <scheme val="minor"/>
      </rPr>
      <t xml:space="preserve">662 milj. eurolla </t>
    </r>
    <r>
      <rPr>
        <sz val="11"/>
        <color theme="1"/>
        <rFont val="Arial"/>
        <family val="2"/>
        <scheme val="minor"/>
      </rPr>
      <t>työvoima- ja elinkeinopalveluiden järjestämisvastuun siirrosta johtuen.</t>
    </r>
  </si>
  <si>
    <r>
      <t>Korotettuna vuoden 2023 etuustasoon laajeneva rahoitusvastuu ja sen mukainen kompensaatio olisi noin</t>
    </r>
    <r>
      <rPr>
        <b/>
        <sz val="11"/>
        <color theme="1"/>
        <rFont val="Arial"/>
        <family val="2"/>
        <scheme val="minor"/>
      </rPr>
      <t xml:space="preserve"> 272 milj. euroa</t>
    </r>
    <r>
      <rPr>
        <sz val="11"/>
        <color theme="1"/>
        <rFont val="Arial"/>
        <family val="2"/>
        <scheme val="minor"/>
      </rPr>
      <t xml:space="preserve">. </t>
    </r>
  </si>
  <si>
    <t xml:space="preserve">Uudistuksen myötä kuntien osuus työttömyysturvan rahoituksesta kasvaa noin 253 milj. euroa vuoden 2022 etuustasossa (sarake I) ja noin 272 milj. euroa vuoden 2023 etuustasossa (sarake J). </t>
  </si>
  <si>
    <t>Muutos rahoitusvastuussa vuoden 2022 tasossa</t>
  </si>
  <si>
    <t xml:space="preserve">Korotus vuodelle 2023 on tehty kansaneläkeindeksin mukaisena (7,8 %). </t>
  </si>
  <si>
    <t>Laskennalliset kustannukset yhteensä*</t>
  </si>
  <si>
    <t xml:space="preserve"> - 5 % (noin 33 milj. euroa) vieraskielisen väestön perusteella (muiden kuin pakolaisten ousuus kototumiskoulutuksesta)</t>
  </si>
  <si>
    <t>Laskennalliset kustannukset, €</t>
  </si>
  <si>
    <t>Rahoitus, €</t>
  </si>
  <si>
    <t>Siirtymäajan rahoitus, €</t>
  </si>
  <si>
    <t>Perushinnat, €</t>
  </si>
  <si>
    <t>Arvio laskennallisista kustannuksista vuodelle 2025, €</t>
  </si>
  <si>
    <t>Laskennallinen kustannus, €</t>
  </si>
  <si>
    <t xml:space="preserve">Laskelmat ovat alustavia ja niihin tulee suhtautua varauksella. </t>
  </si>
  <si>
    <t>Tässä laskelmassa kunnille siirtyvän rahoitusvastuun arvio perustuu työttömyysjaksojen kertymään vuodelta 2022. Lopullinen siirtyvä etuuskustannus ja sen mukainen kompensaatio perustuu vuoden 2023 työttömyysjaksojen kertymään.</t>
  </si>
  <si>
    <t>Tilastokeskuksen väestörakennetilasto: Vieraskielisten määrä vuonna 2022. Linkki tilastoon: https://pxdata.stat.fi/PxWeb/pxweb/fi/StatFin/StatFin__vaerak/statfin_vaerak_pxt_11ra.px/</t>
  </si>
  <si>
    <t>Arvio vuoden 2027 rahoituksesta (0% kustannusten perusteella)**</t>
  </si>
  <si>
    <t xml:space="preserve">Näistä palveluista muodostuu kunnille uusi valtionosuustehtävä, jonka rahoitus viedään osaksi kuntien peruspalvelujen valtionosuusjärjestelmää. </t>
  </si>
  <si>
    <t>Uudistus huomioiden rahoitusvastuu olisi vuoden 2022 tasossa noin 714 milj. euroa (sarake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</si>
</sst>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0_ ;[Red]\-#,##0\ "/>
    <numFmt numFmtId="166" formatCode="_-* #,##0_-;\-* #,##0_-;_-* &quot;-&quot;??_-;_-@_-"/>
  </numFmts>
  <fonts count="16"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1"/>
      <name val="Arial"/>
      <family val="2"/>
      <scheme val="minor"/>
    </font>
    <font>
      <sz val="11"/>
      <color theme="1"/>
      <name val="Arial"/>
      <family val="2"/>
    </font>
    <font>
      <b/>
      <sz val="11"/>
      <color theme="0"/>
      <name val="Arial"/>
      <family val="2"/>
    </font>
    <font>
      <sz val="11"/>
      <color rgb="FF000000"/>
      <name val="Arial"/>
      <family val="2"/>
    </font>
    <font>
      <b/>
      <sz val="11"/>
      <color rgb="FF000000"/>
      <name val="Arial"/>
      <family val="2"/>
    </font>
    <font>
      <b/>
      <sz val="11"/>
      <color theme="1"/>
      <name val="Arial"/>
      <family val="2"/>
    </font>
    <font>
      <sz val="10"/>
      <color theme="1"/>
      <name val="Arial"/>
      <family val="2"/>
      <scheme val="minor"/>
    </font>
    <font>
      <b/>
      <sz val="10"/>
      <color theme="0"/>
      <name val="Arial"/>
      <family val="2"/>
      <scheme val="minor"/>
    </font>
    <font>
      <b/>
      <sz val="10"/>
      <color theme="3"/>
      <name val="Arial"/>
      <family val="2"/>
      <scheme val="minor"/>
    </font>
    <font>
      <b/>
      <sz val="10"/>
      <color theme="1"/>
      <name val="Arial"/>
      <family val="2"/>
      <scheme val="minor"/>
    </font>
    <font>
      <sz val="11"/>
      <color rgb="FFFF0000"/>
      <name val="Arial"/>
      <family val="2"/>
      <scheme val="minor"/>
    </font>
    <font>
      <sz val="11"/>
      <name val="Arial"/>
      <family val="2"/>
      <scheme val="minor"/>
    </font>
  </fonts>
  <fills count="4">
    <fill>
      <patternFill patternType="none"/>
    </fill>
    <fill>
      <patternFill patternType="gray125"/>
    </fill>
    <fill>
      <patternFill patternType="solid">
        <fgColor theme="4"/>
        <bgColor theme="4"/>
      </patternFill>
    </fill>
    <fill>
      <patternFill patternType="solid">
        <fgColor theme="7" tint="0.79998168889431442"/>
        <bgColor indexed="64"/>
      </patternFill>
    </fill>
  </fills>
  <borders count="11">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2" applyFont="1"/>
    <xf numFmtId="0" fontId="3" fillId="0" borderId="0" xfId="3"/>
    <xf numFmtId="0" fontId="0" fillId="0" borderId="0" xfId="0" applyAlignment="1">
      <alignment wrapText="1"/>
    </xf>
    <xf numFmtId="0" fontId="3" fillId="0" borderId="0" xfId="3" applyAlignment="1">
      <alignment wrapText="1"/>
    </xf>
    <xf numFmtId="14" fontId="0" fillId="0" borderId="0" xfId="0" applyNumberFormat="1" applyFont="1" applyAlignment="1">
      <alignment horizontal="left"/>
    </xf>
    <xf numFmtId="0" fontId="0" fillId="0" borderId="0" xfId="0" applyFont="1" applyAlignment="1">
      <alignment wrapText="1"/>
    </xf>
    <xf numFmtId="0" fontId="2" fillId="0" borderId="0" xfId="2"/>
    <xf numFmtId="165" fontId="6" fillId="0" borderId="0" xfId="0" applyNumberFormat="1" applyFont="1" applyFill="1" applyBorder="1" applyAlignment="1">
      <alignment vertical="center"/>
    </xf>
    <xf numFmtId="165" fontId="6" fillId="0" borderId="0" xfId="0" applyNumberFormat="1" applyFont="1" applyFill="1" applyBorder="1" applyAlignment="1">
      <alignment horizontal="center" vertical="center"/>
    </xf>
    <xf numFmtId="165" fontId="7" fillId="0" borderId="0" xfId="0" applyNumberFormat="1" applyFont="1" applyFill="1" applyBorder="1"/>
    <xf numFmtId="165" fontId="5" fillId="0" borderId="0" xfId="0" applyNumberFormat="1" applyFont="1" applyBorder="1" applyAlignment="1">
      <alignment horizontal="right"/>
    </xf>
    <xf numFmtId="165" fontId="8" fillId="0" borderId="0" xfId="0" applyNumberFormat="1" applyFont="1" applyFill="1" applyBorder="1"/>
    <xf numFmtId="165" fontId="9" fillId="0" borderId="0" xfId="0" applyNumberFormat="1" applyFont="1" applyBorder="1" applyAlignment="1">
      <alignment horizontal="right"/>
    </xf>
    <xf numFmtId="165" fontId="8" fillId="0" borderId="0"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1" xfId="0" applyNumberFormat="1" applyFont="1" applyBorder="1"/>
    <xf numFmtId="165" fontId="0" fillId="0" borderId="0" xfId="0" applyNumberFormat="1"/>
    <xf numFmtId="0" fontId="4"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xf numFmtId="0" fontId="11" fillId="2" borderId="2" xfId="0" applyFont="1" applyFill="1" applyBorder="1" applyAlignment="1">
      <alignment horizontal="center" vertical="center" wrapText="1"/>
    </xf>
    <xf numFmtId="0" fontId="12" fillId="0" borderId="0" xfId="3" applyFont="1"/>
    <xf numFmtId="0" fontId="13" fillId="0" borderId="0" xfId="0" applyFont="1"/>
    <xf numFmtId="165" fontId="13" fillId="0" borderId="0" xfId="0" applyNumberFormat="1" applyFont="1"/>
    <xf numFmtId="165" fontId="10" fillId="0" borderId="0" xfId="0" applyNumberFormat="1" applyFont="1"/>
    <xf numFmtId="0" fontId="13" fillId="0" borderId="1" xfId="0" applyFont="1" applyBorder="1"/>
    <xf numFmtId="0" fontId="13" fillId="0" borderId="2" xfId="0" applyFont="1" applyBorder="1"/>
    <xf numFmtId="165" fontId="13" fillId="0" borderId="3" xfId="0" applyNumberFormat="1" applyFont="1" applyBorder="1"/>
    <xf numFmtId="0" fontId="10" fillId="0" borderId="1" xfId="0" applyFont="1" applyBorder="1"/>
    <xf numFmtId="0" fontId="10" fillId="0" borderId="2" xfId="0" applyFont="1" applyBorder="1"/>
    <xf numFmtId="165" fontId="10" fillId="0" borderId="3" xfId="0" applyNumberFormat="1" applyFont="1" applyBorder="1"/>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13" fillId="0" borderId="6" xfId="0" applyNumberFormat="1" applyFont="1" applyBorder="1"/>
    <xf numFmtId="0" fontId="11" fillId="2" borderId="4" xfId="0" applyFont="1" applyFill="1" applyBorder="1" applyAlignment="1">
      <alignment horizontal="center" vertical="center"/>
    </xf>
    <xf numFmtId="0" fontId="10" fillId="0" borderId="0" xfId="0" applyFont="1" applyAlignment="1">
      <alignment wrapText="1"/>
    </xf>
    <xf numFmtId="165" fontId="10" fillId="0" borderId="7" xfId="0" applyNumberFormat="1" applyFont="1" applyBorder="1"/>
    <xf numFmtId="165" fontId="10" fillId="0" borderId="6" xfId="0" applyNumberFormat="1" applyFont="1" applyBorder="1"/>
    <xf numFmtId="165" fontId="10" fillId="0" borderId="8" xfId="0" applyNumberFormat="1" applyFont="1" applyBorder="1"/>
    <xf numFmtId="165" fontId="13" fillId="3" borderId="6" xfId="0" applyNumberFormat="1" applyFont="1" applyFill="1" applyBorder="1"/>
    <xf numFmtId="165" fontId="10" fillId="3" borderId="6" xfId="0" applyNumberFormat="1" applyFont="1" applyFill="1" applyBorder="1"/>
    <xf numFmtId="165" fontId="13" fillId="0" borderId="5" xfId="0" applyNumberFormat="1" applyFont="1" applyBorder="1"/>
    <xf numFmtId="0" fontId="0" fillId="0" borderId="0" xfId="0" applyAlignment="1">
      <alignment vertical="center" wrapText="1"/>
    </xf>
    <xf numFmtId="165" fontId="10" fillId="3" borderId="0" xfId="0" applyNumberFormat="1" applyFont="1" applyFill="1"/>
    <xf numFmtId="166" fontId="10" fillId="0" borderId="0" xfId="4" applyNumberFormat="1" applyFont="1"/>
    <xf numFmtId="165" fontId="13" fillId="3" borderId="0" xfId="0" applyNumberFormat="1" applyFont="1" applyFill="1"/>
    <xf numFmtId="0" fontId="13" fillId="0" borderId="0" xfId="0" applyFont="1" applyAlignment="1">
      <alignment horizontal="center" vertical="center" wrapText="1"/>
    </xf>
    <xf numFmtId="0" fontId="14" fillId="0" borderId="0" xfId="0" applyFont="1"/>
    <xf numFmtId="165" fontId="13" fillId="0" borderId="2" xfId="0" applyNumberFormat="1" applyFont="1" applyBorder="1"/>
    <xf numFmtId="165" fontId="10" fillId="0" borderId="2" xfId="0" applyNumberFormat="1" applyFont="1" applyBorder="1"/>
    <xf numFmtId="0" fontId="10" fillId="0" borderId="9" xfId="0" applyFont="1" applyBorder="1"/>
    <xf numFmtId="165" fontId="10" fillId="0" borderId="9" xfId="0" applyNumberFormat="1" applyFont="1" applyBorder="1"/>
    <xf numFmtId="0" fontId="11" fillId="2" borderId="0" xfId="0" applyFont="1" applyFill="1" applyBorder="1" applyAlignment="1">
      <alignment horizontal="center" vertical="center" wrapText="1"/>
    </xf>
    <xf numFmtId="165" fontId="10" fillId="0" borderId="0" xfId="0" applyNumberFormat="1" applyFont="1" applyBorder="1"/>
    <xf numFmtId="0" fontId="15" fillId="0" borderId="0" xfId="0" applyFont="1"/>
    <xf numFmtId="9" fontId="0" fillId="0" borderId="0" xfId="5" applyFont="1"/>
    <xf numFmtId="165" fontId="13" fillId="0" borderId="4" xfId="0" applyNumberFormat="1" applyFont="1" applyBorder="1"/>
    <xf numFmtId="165" fontId="10" fillId="0" borderId="6" xfId="0" applyNumberFormat="1" applyFont="1" applyFill="1" applyBorder="1"/>
    <xf numFmtId="165" fontId="13" fillId="0" borderId="10" xfId="0" applyNumberFormat="1" applyFont="1" applyFill="1" applyBorder="1"/>
    <xf numFmtId="0" fontId="0" fillId="0" borderId="0" xfId="0" applyAlignment="1">
      <alignment horizontal="right"/>
    </xf>
    <xf numFmtId="166" fontId="0" fillId="0" borderId="0" xfId="4" applyNumberFormat="1" applyFont="1"/>
    <xf numFmtId="0" fontId="2" fillId="0" borderId="0" xfId="2" applyAlignment="1"/>
    <xf numFmtId="0" fontId="14" fillId="0" borderId="0" xfId="0" applyFont="1" applyAlignment="1">
      <alignment wrapText="1"/>
    </xf>
    <xf numFmtId="0" fontId="15" fillId="0" borderId="0" xfId="0" applyFont="1" applyAlignment="1">
      <alignment wrapText="1"/>
    </xf>
    <xf numFmtId="0" fontId="14" fillId="0" borderId="0" xfId="0" applyFont="1" applyFill="1"/>
    <xf numFmtId="0" fontId="11" fillId="2" borderId="5" xfId="0" applyFont="1" applyFill="1" applyBorder="1" applyAlignment="1">
      <alignment horizontal="center" vertical="center" wrapText="1"/>
    </xf>
    <xf numFmtId="0" fontId="15" fillId="0" borderId="0" xfId="0" applyFont="1" applyAlignment="1"/>
    <xf numFmtId="0" fontId="0" fillId="0" borderId="0" xfId="0" applyAlignment="1">
      <alignment horizontal="center"/>
    </xf>
  </cellXfs>
  <cellStyles count="6">
    <cellStyle name="Erotin 2" xfId="1"/>
    <cellStyle name="Normaali" xfId="0" builtinId="0"/>
    <cellStyle name="Otsikko" xfId="2" builtinId="15"/>
    <cellStyle name="Otsikko 4" xfId="3" builtinId="19"/>
    <cellStyle name="Pilkku" xfId="4" builtinId="3"/>
    <cellStyle name="Prosenttia" xfId="5" builtinId="5"/>
  </cellStyles>
  <dxfs count="104">
    <dxf>
      <font>
        <b val="0"/>
        <i val="0"/>
        <strike val="0"/>
        <condense val="0"/>
        <extend val="0"/>
        <outline val="0"/>
        <shadow val="0"/>
        <u val="none"/>
        <vertAlign val="baseline"/>
        <sz val="11"/>
        <color theme="1"/>
        <name val="Arial"/>
        <scheme val="minor"/>
      </font>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numFmt numFmtId="165" formatCode="#,##0_ ;[Red]\-#,##0\ "/>
      <fill>
        <patternFill patternType="solid">
          <fgColor indexed="64"/>
          <bgColor theme="7" tint="0.79998168889431442"/>
        </patternFill>
      </fill>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numFmt numFmtId="165" formatCode="#,##0_ ;[Red]\-#,##0\ "/>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numFmt numFmtId="165" formatCode="#,##0_ ;[Red]\-#,##0\ "/>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minor"/>
      </font>
      <numFmt numFmtId="165" formatCode="#,##0_ ;[Red]\-#,##0\ "/>
      <border diagonalUp="0" diagonalDown="0">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font>
        <b val="0"/>
        <i val="0"/>
        <strike val="0"/>
        <condense val="0"/>
        <extend val="0"/>
        <outline val="0"/>
        <shadow val="0"/>
        <u val="none"/>
        <vertAlign val="baseline"/>
        <sz val="10"/>
        <color theme="1"/>
        <name val="Arial"/>
        <scheme val="minor"/>
      </font>
      <numFmt numFmtId="165" formatCode="#,##0_ ;[Red]\-#,##0\ "/>
    </dxf>
    <dxf>
      <border outline="0">
        <top style="thin">
          <color theme="4" tint="0.39997558519241921"/>
        </top>
      </border>
    </dxf>
    <dxf>
      <font>
        <b val="0"/>
        <i val="0"/>
        <strike val="0"/>
        <condense val="0"/>
        <extend val="0"/>
        <outline val="0"/>
        <shadow val="0"/>
        <u val="none"/>
        <vertAlign val="baseline"/>
        <sz val="10"/>
        <color theme="1"/>
        <name val="Arial"/>
        <scheme val="minor"/>
      </font>
    </dxf>
    <dxf>
      <border outline="0">
        <bottom style="thin">
          <color theme="4" tint="0.39997558519241921"/>
        </bottom>
      </border>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b/>
        <i val="0"/>
        <strike val="0"/>
        <condense val="0"/>
        <extend val="0"/>
        <outline val="0"/>
        <shadow val="0"/>
        <u val="none"/>
        <vertAlign val="baseline"/>
        <sz val="10"/>
        <color theme="1"/>
        <name val="Arial"/>
        <scheme val="minor"/>
      </font>
    </dxf>
    <dxf>
      <font>
        <strike val="0"/>
        <outline val="0"/>
        <shadow val="0"/>
        <u val="none"/>
        <vertAlign val="baseline"/>
        <sz val="10"/>
        <name val="Arial"/>
      </font>
      <numFmt numFmtId="165" formatCode="#,##0_ ;[Red]\-#,##0\ "/>
    </dxf>
    <dxf>
      <font>
        <strike val="0"/>
        <outline val="0"/>
        <shadow val="0"/>
        <u val="none"/>
        <vertAlign val="baseline"/>
        <sz val="10"/>
        <name val="Arial"/>
      </font>
      <numFmt numFmtId="165" formatCode="#,##0_ ;[Red]\-#,##0\ "/>
    </dxf>
    <dxf>
      <font>
        <strike val="0"/>
        <outline val="0"/>
        <shadow val="0"/>
        <u val="none"/>
        <vertAlign val="baseline"/>
        <sz val="10"/>
        <name val="Arial"/>
      </font>
      <numFmt numFmtId="165" formatCode="#,##0_ ;[Red]\-#,##0\ "/>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name val="Arial"/>
      </font>
    </dxf>
    <dxf>
      <font>
        <strike val="0"/>
        <outline val="0"/>
        <shadow val="0"/>
        <u val="none"/>
        <vertAlign val="baseline"/>
        <sz val="10"/>
        <color theme="1"/>
        <name val="Arial"/>
        <scheme val="minor"/>
      </font>
      <alignment horizontal="center" vertical="center" textRotation="0" indent="0" justifyLastLine="0" shrinkToFit="0" readingOrder="0"/>
    </dxf>
    <dxf>
      <numFmt numFmtId="165" formatCode="#,##0_ ;[Red]\-#,##0\ "/>
    </dxf>
    <dxf>
      <font>
        <b val="0"/>
        <i val="0"/>
        <strike val="0"/>
        <condense val="0"/>
        <extend val="0"/>
        <outline val="0"/>
        <shadow val="0"/>
        <u val="none"/>
        <vertAlign val="baseline"/>
        <sz val="11"/>
        <color rgb="FF000000"/>
        <name val="Arial"/>
        <scheme val="none"/>
      </font>
      <numFmt numFmtId="165" formatCode="#,##0_ ;[Red]\-#,##0\ "/>
      <border diagonalUp="0" diagonalDown="0">
        <left style="thin">
          <color theme="4" tint="0.39997558519241921"/>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none">
          <fgColor indexed="64"/>
          <bgColor indexed="65"/>
        </patternFill>
      </fill>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dxf>
    <dxf>
      <font>
        <b/>
        <i val="0"/>
        <strike val="0"/>
        <condense val="0"/>
        <extend val="0"/>
        <outline val="0"/>
        <shadow val="0"/>
        <u val="none"/>
        <vertAlign val="baseline"/>
        <sz val="11"/>
        <color rgb="FF000000"/>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165" formatCode="#,##0_ ;[Red]\-#,##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minor"/>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font>
        <b val="0"/>
        <i val="0"/>
        <strike val="0"/>
        <condense val="0"/>
        <extend val="0"/>
        <outline val="0"/>
        <shadow val="0"/>
        <u val="none"/>
        <vertAlign val="baseline"/>
        <sz val="10"/>
        <color theme="1"/>
        <name val="Arial"/>
        <scheme val="minor"/>
      </font>
      <fill>
        <patternFill patternType="none">
          <fgColor indexed="64"/>
          <bgColor indexed="65"/>
        </patternFill>
      </fill>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
      <font>
        <sz val="10"/>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sz val="10"/>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sz val="10"/>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font>
        <sz val="10"/>
      </font>
      <fill>
        <patternFill patternType="none">
          <fgColor indexed="64"/>
          <bgColor indexed="65"/>
        </patternFill>
      </fill>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theme="1"/>
        <name val="Arial"/>
        <scheme val="minor"/>
      </font>
      <numFmt numFmtId="165" formatCode="#,##0_ ;[Red]\-#,##0\ "/>
      <fill>
        <patternFill patternType="none">
          <fgColor indexed="64"/>
          <bgColor indexed="65"/>
        </patternFill>
      </fill>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numFmt numFmtId="165" formatCode="#,##0_ ;[Red]\-#,##0\ "/>
      <fill>
        <patternFill patternType="none">
          <fgColor indexed="64"/>
          <bgColor indexed="65"/>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theme="1"/>
        <name val="Arial"/>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ont>
        <b val="0"/>
        <i val="0"/>
        <strike val="0"/>
        <condense val="0"/>
        <extend val="0"/>
        <outline val="0"/>
        <shadow val="0"/>
        <u val="none"/>
        <vertAlign val="baseline"/>
        <sz val="10"/>
        <color theme="1"/>
        <name val="Arial"/>
        <scheme val="minor"/>
      </font>
    </dxf>
    <dxf>
      <border outline="0">
        <bottom style="thin">
          <color theme="4" tint="0.39997558519241921"/>
        </bottom>
      </border>
    </dxf>
    <dxf>
      <font>
        <b/>
        <i val="0"/>
        <strike val="0"/>
        <condense val="0"/>
        <extend val="0"/>
        <outline val="0"/>
        <shadow val="0"/>
        <u val="none"/>
        <vertAlign val="baseline"/>
        <sz val="10"/>
        <color theme="0"/>
        <name val="Arial"/>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57150</xdr:colOff>
      <xdr:row>6</xdr:row>
      <xdr:rowOff>19051</xdr:rowOff>
    </xdr:from>
    <xdr:to>
      <xdr:col>27</xdr:col>
      <xdr:colOff>19050</xdr:colOff>
      <xdr:row>20</xdr:row>
      <xdr:rowOff>76201</xdr:rowOff>
    </xdr:to>
    <xdr:sp macro="" textlink="">
      <xdr:nvSpPr>
        <xdr:cNvPr id="2" name="Tekstiruutu 1"/>
        <xdr:cNvSpPr txBox="1"/>
      </xdr:nvSpPr>
      <xdr:spPr>
        <a:xfrm>
          <a:off x="20183475" y="1609726"/>
          <a:ext cx="544830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Laskennallisista kustannuksista valtio rahoittaa valtionosuusprosentin mukaisen osuuden, mikä tässä tapauksessa tuottaisi valtionosuutta 144 milj. €. Jotta rahoitus uuteen valtionosuustehtävään olisi täysimääräinen, on valtionosuusprosenttia korotettava 4,82 %-yksiköllä, mikä tuottaa 518 milj. euroa. </a:t>
          </a:r>
          <a:r>
            <a:rPr lang="fi-FI" sz="1100" b="0" i="0" u="none" strike="noStrike">
              <a:solidFill>
                <a:schemeClr val="dk1"/>
              </a:solidFill>
              <a:effectLst/>
              <a:latin typeface="+mn-lt"/>
              <a:ea typeface="+mn-ea"/>
              <a:cs typeface="+mn-cs"/>
            </a:rPr>
            <a:t>Tästä johtuen laskennallinen kustannus ei ole yhtä kuin valtionosuus, vaan valtionosuusprosentin muuttaminen vaikuttaa sekä rahoituksen kokonaistasoon että kuntakohtaisiin lukuihin. </a:t>
          </a:r>
          <a:r>
            <a:rPr lang="fi-FI"/>
            <a:t> </a:t>
          </a:r>
        </a:p>
        <a:p>
          <a:r>
            <a:rPr lang="fi-FI" sz="1100" b="0" i="0" u="none" strike="noStrike">
              <a:solidFill>
                <a:schemeClr val="dk1"/>
              </a:solidFill>
              <a:effectLst/>
              <a:latin typeface="+mn-lt"/>
              <a:ea typeface="+mn-ea"/>
              <a:cs typeface="+mn-cs"/>
            </a:rPr>
            <a:t> </a:t>
          </a:r>
        </a:p>
        <a:p>
          <a:r>
            <a:rPr lang="fi-FI" sz="1100" b="0" i="0" u="none" strike="noStrike">
              <a:solidFill>
                <a:schemeClr val="dk1"/>
              </a:solidFill>
              <a:effectLst/>
              <a:latin typeface="+mn-lt"/>
              <a:ea typeface="+mn-ea"/>
              <a:cs typeface="+mn-cs"/>
            </a:rPr>
            <a:t>** Vuodesta 2026</a:t>
          </a:r>
          <a:r>
            <a:rPr lang="fi-FI" sz="1100" b="0" i="0" u="none" strike="noStrike" baseline="0">
              <a:solidFill>
                <a:schemeClr val="dk1"/>
              </a:solidFill>
              <a:effectLst/>
              <a:latin typeface="+mn-lt"/>
              <a:ea typeface="+mn-ea"/>
              <a:cs typeface="+mn-cs"/>
            </a:rPr>
            <a:t> alkaen</a:t>
          </a:r>
          <a:r>
            <a:rPr lang="fi-FI" sz="1100" b="0" i="0" u="none" strike="noStrike">
              <a:solidFill>
                <a:schemeClr val="dk1"/>
              </a:solidFill>
              <a:effectLst/>
              <a:latin typeface="+mn-lt"/>
              <a:ea typeface="+mn-ea"/>
              <a:cs typeface="+mn-cs"/>
            </a:rPr>
            <a:t> rahoituksen tasoon ja kohdentumiseen vaikuttavat normaaliin tapaan määräytymistekijöiden päivitykset, indeksitarkistukset, mahdolliset tehtävämuutokset sekä kustannustenjaon tarkistus.</a:t>
          </a:r>
          <a:r>
            <a:rPr lang="fi-FI"/>
            <a:t> </a:t>
          </a:r>
          <a:r>
            <a:rPr lang="fi-FI" sz="1100" b="0" i="0">
              <a:solidFill>
                <a:schemeClr val="dk1"/>
              </a:solidFill>
              <a:effectLst/>
              <a:latin typeface="+mn-lt"/>
              <a:ea typeface="+mn-ea"/>
              <a:cs typeface="+mn-cs"/>
            </a:rPr>
            <a:t>Vuodesta 2027</a:t>
          </a:r>
          <a:r>
            <a:rPr lang="fi-FI" sz="1100" b="0" i="0" baseline="0">
              <a:solidFill>
                <a:schemeClr val="dk1"/>
              </a:solidFill>
              <a:effectLst/>
              <a:latin typeface="+mn-lt"/>
              <a:ea typeface="+mn-ea"/>
              <a:cs typeface="+mn-cs"/>
            </a:rPr>
            <a:t> alkaen</a:t>
          </a:r>
          <a:r>
            <a:rPr lang="fi-FI" sz="1100" b="0" i="0">
              <a:solidFill>
                <a:schemeClr val="dk1"/>
              </a:solidFill>
              <a:effectLst/>
              <a:latin typeface="+mn-lt"/>
              <a:ea typeface="+mn-ea"/>
              <a:cs typeface="+mn-cs"/>
            </a:rPr>
            <a:t> eteenpäin rahoitus on täysin laskennallista. </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685799</xdr:colOff>
      <xdr:row>4</xdr:row>
      <xdr:rowOff>123824</xdr:rowOff>
    </xdr:from>
    <xdr:to>
      <xdr:col>33</xdr:col>
      <xdr:colOff>19050</xdr:colOff>
      <xdr:row>58</xdr:row>
      <xdr:rowOff>66675</xdr:rowOff>
    </xdr:to>
    <xdr:sp macro="" textlink="">
      <xdr:nvSpPr>
        <xdr:cNvPr id="2" name="Tekstiruutu 1"/>
        <xdr:cNvSpPr txBox="1"/>
      </xdr:nvSpPr>
      <xdr:spPr>
        <a:xfrm>
          <a:off x="19745324" y="1590674"/>
          <a:ext cx="8248651" cy="9725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chemeClr val="dk1"/>
              </a:solidFill>
              <a:effectLst/>
              <a:latin typeface="+mn-lt"/>
              <a:ea typeface="+mn-ea"/>
              <a:cs typeface="+mn-cs"/>
            </a:rPr>
            <a:t>Kustannusten laskentaperusteet:</a:t>
          </a:r>
        </a:p>
        <a:p>
          <a:endParaRPr lang="fi-FI">
            <a:effectLst/>
          </a:endParaRPr>
        </a:p>
        <a:p>
          <a:r>
            <a:rPr lang="fi-FI" sz="1100" b="1">
              <a:solidFill>
                <a:schemeClr val="dk1"/>
              </a:solidFill>
              <a:effectLst/>
              <a:latin typeface="+mn-lt"/>
              <a:ea typeface="+mn-ea"/>
              <a:cs typeface="+mn-cs"/>
            </a:rPr>
            <a:t>Kotoutumiskoulutus:</a:t>
          </a:r>
          <a:endParaRPr lang="fi-FI">
            <a:effectLst/>
          </a:endParaRPr>
        </a:p>
        <a:p>
          <a:r>
            <a:rPr lang="fi-FI" sz="1100">
              <a:solidFill>
                <a:schemeClr val="dk1"/>
              </a:solidFill>
              <a:effectLst/>
              <a:latin typeface="+mn-lt"/>
              <a:ea typeface="+mn-ea"/>
              <a:cs typeface="+mn-cs"/>
            </a:rPr>
            <a:t>Kotoutumiskoulutuksista</a:t>
          </a:r>
          <a:r>
            <a:rPr lang="fi-FI" sz="1100" baseline="0">
              <a:solidFill>
                <a:schemeClr val="dk1"/>
              </a:solidFill>
              <a:effectLst/>
              <a:latin typeface="+mn-lt"/>
              <a:ea typeface="+mn-ea"/>
              <a:cs typeface="+mn-cs"/>
            </a:rPr>
            <a:t> ei ole käytettävissä kuntakohtaista tietoa palvelun kustannuksista, vaan kirjanpidossa työvoimakoulutusten kustannukset kirjataan </a:t>
          </a:r>
          <a:r>
            <a:rPr lang="fi-FI" sz="1100">
              <a:solidFill>
                <a:schemeClr val="dk1"/>
              </a:solidFill>
              <a:effectLst/>
              <a:latin typeface="+mn-lt"/>
              <a:ea typeface="+mn-ea"/>
              <a:cs typeface="+mn-cs"/>
            </a:rPr>
            <a:t>ELY-keskusalueen tasolla. Työnvälitystilastosta on poimittavissa työvoimakoulutuksiin osallistuneet</a:t>
          </a:r>
          <a:r>
            <a:rPr lang="fi-FI" sz="1100" baseline="0">
              <a:solidFill>
                <a:schemeClr val="dk1"/>
              </a:solidFill>
              <a:effectLst/>
              <a:latin typeface="+mn-lt"/>
              <a:ea typeface="+mn-ea"/>
              <a:cs typeface="+mn-cs"/>
            </a:rPr>
            <a:t> henkilöt ja näiden suorittamat oppilastyöpäivät. Koska tieto on sidottu henkilöasiakkaaseen, on tilastosta saatavilla tieto oppilastyöpäivien jakaumasta kunnittain perustuen asiakastietojärjestelmään tallennettuun asuinkuntaan. Tiedot oppilastyöpäivistä kunnittain vuodelta 2022 on poimittu t</a:t>
          </a:r>
          <a:r>
            <a:rPr lang="fi-FI" sz="1100">
              <a:solidFill>
                <a:schemeClr val="dk1"/>
              </a:solidFill>
              <a:effectLst/>
              <a:latin typeface="+mn-lt"/>
              <a:ea typeface="+mn-ea"/>
              <a:cs typeface="+mn-cs"/>
            </a:rPr>
            <a:t>yönvälitystilaston taulusta 3510. Poiminta on rajattu koskemaan niin sanottua normaalikoulutusta ammattikoodilla X6</a:t>
          </a:r>
          <a:r>
            <a:rPr lang="fi-FI" sz="1100" baseline="0">
              <a:solidFill>
                <a:schemeClr val="dk1"/>
              </a:solidFill>
              <a:effectLst/>
              <a:latin typeface="+mn-lt"/>
              <a:ea typeface="+mn-ea"/>
              <a:cs typeface="+mn-cs"/>
            </a:rPr>
            <a:t>, joka koskee kunnille siirtyvän rahoituksen piirissä olevia kotoutumiskoulutuksia. ELY-keskusalueelle kirjatut toteutuneet vuoden 2022 kustannukset on jaettu oppilastyöpäivien suhteessa ELY-keskusalueen sisällä. Näin ollen ELY-keskusalueen sisällä on oletettu niin sanotusti sama yksikköhinta oppilastyöpäivälle, mutta ELY-keskusalueiden välillä hinta vaihtelee. </a:t>
          </a:r>
          <a:r>
            <a:rPr lang="fi-FI" sz="1100">
              <a:solidFill>
                <a:schemeClr val="dk1"/>
              </a:solidFill>
              <a:effectLst/>
              <a:latin typeface="+mn-lt"/>
              <a:ea typeface="+mn-ea"/>
              <a:cs typeface="+mn-cs"/>
            </a:rPr>
            <a:t>Lopuksi laskelmassa on erotettu laskennallisesti muiden kuin pakolaisten osuus kotoutumiskoulutuksista, koska pakolaisille tarjottavaan kotoutumiskoulutukseen rahoitus kohdennetaan erikseen. Laskelmassa</a:t>
          </a:r>
          <a:r>
            <a:rPr lang="fi-FI" sz="1100" baseline="0">
              <a:solidFill>
                <a:schemeClr val="dk1"/>
              </a:solidFill>
              <a:effectLst/>
              <a:latin typeface="+mn-lt"/>
              <a:ea typeface="+mn-ea"/>
              <a:cs typeface="+mn-cs"/>
            </a:rPr>
            <a:t> on o</a:t>
          </a:r>
          <a:r>
            <a:rPr lang="fi-FI" sz="1100">
              <a:solidFill>
                <a:schemeClr val="dk1"/>
              </a:solidFill>
              <a:effectLst/>
              <a:latin typeface="+mn-lt"/>
              <a:ea typeface="+mn-ea"/>
              <a:cs typeface="+mn-cs"/>
            </a:rPr>
            <a:t>letettu, että kaikissa kunnissa muiden kuin pakolaisten osuus on 60 %.</a:t>
          </a:r>
        </a:p>
        <a:p>
          <a:endParaRPr lang="fi-FI">
            <a:effectLst/>
          </a:endParaRPr>
        </a:p>
        <a:p>
          <a:r>
            <a:rPr lang="fi-FI" sz="1100" b="1">
              <a:solidFill>
                <a:schemeClr val="dk1"/>
              </a:solidFill>
              <a:effectLst/>
              <a:latin typeface="+mn-lt"/>
              <a:ea typeface="+mn-ea"/>
              <a:cs typeface="+mn-cs"/>
            </a:rPr>
            <a:t>Muu työvoimakoulutus:</a:t>
          </a:r>
          <a:endParaRPr lang="fi-FI">
            <a:effectLst/>
          </a:endParaRPr>
        </a:p>
        <a:p>
          <a:r>
            <a:rPr lang="fi-FI" sz="1100">
              <a:solidFill>
                <a:schemeClr val="dk1"/>
              </a:solidFill>
              <a:effectLst/>
              <a:latin typeface="+mn-lt"/>
              <a:ea typeface="+mn-ea"/>
              <a:cs typeface="+mn-cs"/>
            </a:rPr>
            <a:t>Laskelma on toteutettu samoin kuin kotoutumiskoulutusten</a:t>
          </a:r>
          <a:r>
            <a:rPr lang="fi-FI" sz="1100" baseline="0">
              <a:solidFill>
                <a:schemeClr val="dk1"/>
              </a:solidFill>
              <a:effectLst/>
              <a:latin typeface="+mn-lt"/>
              <a:ea typeface="+mn-ea"/>
              <a:cs typeface="+mn-cs"/>
            </a:rPr>
            <a:t> laskelma sillä erotuksella, että työnvälitystilastosta on poimittu kaikki normaalikoulutukseen kohdistuneet oppilastyöpäivät ja vähennetty tästä summasta ammattikoodin X6 oppilastyöpäivät. Lisäksi ELY-keskuskohtaiset toteutuneet kustannukset on katsottu kirjanpidosta muusta työvoimakoulutuksesta kuin kotoutumiskoulutuksesta.</a:t>
          </a:r>
        </a:p>
        <a:p>
          <a:endParaRPr lang="fi-FI">
            <a:effectLst/>
          </a:endParaRPr>
        </a:p>
        <a:p>
          <a:r>
            <a:rPr lang="fi-FI" sz="1100" b="1">
              <a:solidFill>
                <a:schemeClr val="dk1"/>
              </a:solidFill>
              <a:effectLst/>
              <a:latin typeface="+mn-lt"/>
              <a:ea typeface="+mn-ea"/>
              <a:cs typeface="+mn-cs"/>
            </a:rPr>
            <a:t>Valmennukset:</a:t>
          </a:r>
          <a:endParaRPr lang="fi-FI">
            <a:effectLst/>
          </a:endParaRPr>
        </a:p>
        <a:p>
          <a:r>
            <a:rPr lang="fi-FI" sz="1100">
              <a:solidFill>
                <a:schemeClr val="dk1"/>
              </a:solidFill>
              <a:effectLst/>
              <a:latin typeface="+mn-lt"/>
              <a:ea typeface="+mn-ea"/>
              <a:cs typeface="+mn-cs"/>
            </a:rPr>
            <a:t>Valmennuksista ei ole käytettävissä kuntakohtaista tietoa palvelun kustannuksista, vaan kirjanpidossa valmennusten kustannukset kirjataan ELY-keskusalueen tasolla. Työnvälitystilastosta ei ole poimittavissa valmennusten kestoa päivätasolla, vaan parhaiten keskimääräinen valmennuksissa olleiden määrä voidaan arvioida laskemalla</a:t>
          </a:r>
          <a:r>
            <a:rPr lang="fi-FI" sz="1100" baseline="0">
              <a:solidFill>
                <a:schemeClr val="dk1"/>
              </a:solidFill>
              <a:effectLst/>
              <a:latin typeface="+mn-lt"/>
              <a:ea typeface="+mn-ea"/>
              <a:cs typeface="+mn-cs"/>
            </a:rPr>
            <a:t> valmennuksessa olleiden määrä keskimäärin vuoden aikana muodostamalla keskiarvo laskentapäivänä kuukauden lopussa valmennuksessa olleiden määrästä. Tieto on poimittu työnvälitystilastosta taulusta 3912 kunnittain. ELY-keskusalueelle kirjatut toteutuneet vuoden 2022 kustannukset on jaettu edellä kuvatun vuoden 2022 keskiarvon suhteessa ELY-keskusalueen sisällä. Näin ollen ELY-keskusalueen sisällä on oletettu niin sanotusti sama yksikköhinta yhdelle vuoden ajan valmennuksessa olevalle henkilölle, mutta ELY-keskusalueiden välillä hinta vaihtelee. </a:t>
          </a:r>
        </a:p>
        <a:p>
          <a:endParaRPr lang="fi-FI">
            <a:effectLst/>
          </a:endParaRPr>
        </a:p>
        <a:p>
          <a:r>
            <a:rPr lang="fi-FI" sz="1100" b="1">
              <a:solidFill>
                <a:schemeClr val="dk1"/>
              </a:solidFill>
              <a:effectLst/>
              <a:latin typeface="+mn-lt"/>
              <a:ea typeface="+mn-ea"/>
              <a:cs typeface="+mn-cs"/>
            </a:rPr>
            <a:t>Asiantuntija-arvioinnit:</a:t>
          </a:r>
          <a:endParaRPr lang="fi-FI">
            <a:effectLst/>
          </a:endParaRPr>
        </a:p>
        <a:p>
          <a:r>
            <a:rPr lang="fi-FI" sz="1100">
              <a:solidFill>
                <a:schemeClr val="dk1"/>
              </a:solidFill>
              <a:effectLst/>
              <a:latin typeface="+mn-lt"/>
              <a:ea typeface="+mn-ea"/>
              <a:cs typeface="+mn-cs"/>
            </a:rPr>
            <a:t>Asiantuntija-arvioinneista ei ole käytettävissä kuntakohtaista tietoa palvelun kustannuksista, vaan kirjanpidossa valmennusten kustannukset kirjataan ELY-keskusalueen tasolla. Asiantuntija-arvioinnit ovat keskenään</a:t>
          </a:r>
          <a:r>
            <a:rPr lang="fi-FI" sz="1100" baseline="0">
              <a:solidFill>
                <a:schemeClr val="dk1"/>
              </a:solidFill>
              <a:effectLst/>
              <a:latin typeface="+mn-lt"/>
              <a:ea typeface="+mn-ea"/>
              <a:cs typeface="+mn-cs"/>
            </a:rPr>
            <a:t> erilaisia, eikä niitä tilastoida vastaavalla tavalla kuin koulutuksia ja valmennuksia. Asiantuntija-arvioinnit on kohdennettu laskennallisesti ELY-keskusalueen sisällä kunnittain keskimäärin työttömänä työnhakijana olleiden määrän mukaan. Tieto keskimäärin työttömänä työnhakijana vuonna 2022 aikana olleiden määrästä on poimittu työnvälitystilaston taulukosta "TE-palvelujen työnhakija-asiakkaat kuukauden lopussa ja aikana" poimimalla keskiarvo vuoden 2022 aikana laskentapäivänä kuukauden lopussa työttömänä työnhakijana olleiden määrästä kunnittain.</a:t>
          </a:r>
        </a:p>
        <a:p>
          <a:endParaRPr lang="fi-FI">
            <a:effectLst/>
          </a:endParaRPr>
        </a:p>
        <a:p>
          <a:r>
            <a:rPr lang="fi-FI" sz="1100" b="1">
              <a:solidFill>
                <a:schemeClr val="dk1"/>
              </a:solidFill>
              <a:effectLst/>
              <a:latin typeface="+mn-lt"/>
              <a:ea typeface="+mn-ea"/>
              <a:cs typeface="+mn-cs"/>
            </a:rPr>
            <a:t>Palkkatuki (kunta ja yksityinen) ja starttiraha:</a:t>
          </a:r>
          <a:endParaRPr lang="fi-FI">
            <a:effectLst/>
          </a:endParaRPr>
        </a:p>
        <a:p>
          <a:r>
            <a:rPr lang="fi-FI" sz="1100">
              <a:solidFill>
                <a:schemeClr val="dk1"/>
              </a:solidFill>
              <a:effectLst/>
              <a:latin typeface="+mn-lt"/>
              <a:ea typeface="+mn-ea"/>
              <a:cs typeface="+mn-cs"/>
            </a:rPr>
            <a:t>Palkkatuen ja starttirahan tiedot saadaan</a:t>
          </a:r>
          <a:r>
            <a:rPr lang="fi-FI" sz="1100" baseline="0">
              <a:solidFill>
                <a:schemeClr val="dk1"/>
              </a:solidFill>
              <a:effectLst/>
              <a:latin typeface="+mn-lt"/>
              <a:ea typeface="+mn-ea"/>
              <a:cs typeface="+mn-cs"/>
            </a:rPr>
            <a:t> suoraan kirjanpidosta kunnittain.</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1">
              <a:solidFill>
                <a:schemeClr val="dk1"/>
              </a:solidFill>
              <a:effectLst/>
              <a:latin typeface="+mn-lt"/>
              <a:ea typeface="+mn-ea"/>
              <a:cs typeface="+mn-cs"/>
            </a:rPr>
            <a:t>Toimintamenot:</a:t>
          </a:r>
          <a:endParaRPr lang="fi-FI">
            <a:effectLst/>
          </a:endParaRPr>
        </a:p>
        <a:p>
          <a:r>
            <a:rPr lang="fi-FI" sz="1100">
              <a:solidFill>
                <a:schemeClr val="dk1"/>
              </a:solidFill>
              <a:effectLst/>
              <a:latin typeface="+mn-lt"/>
              <a:ea typeface="+mn-ea"/>
              <a:cs typeface="+mn-cs"/>
            </a:rPr>
            <a:t>Toimintamenoissa on huomioitu</a:t>
          </a:r>
          <a:r>
            <a:rPr lang="fi-FI" sz="1100" baseline="0">
              <a:solidFill>
                <a:schemeClr val="dk1"/>
              </a:solidFill>
              <a:effectLst/>
              <a:latin typeface="+mn-lt"/>
              <a:ea typeface="+mn-ea"/>
              <a:cs typeface="+mn-cs"/>
            </a:rPr>
            <a:t> TE-toimistojen toimintamenot. Tiedot perustuvat TE-toimistoittain (vastaavat alueet kuin ELY-keskusalueet) kirjanpidosta ja työajanseurannasta saatuihin kustannustietoihin vuonna 2022. Aineistosta on poistettu henkilötyövuodet, joiden arvioidaan tämän hetken valmistelutilanteen mukaisesti jäävän valtiolle. Työvoimaviranomaisille siirtyvien tehtävien lisäksi laskelmassa on huomioitu myös poistuvat tehtävät, koska näihin kohdentuvat henkilötyövuodet ja rahoitus siirtyisivät kunnille/työvoimaviranomaisille vuoden 2025 alusta. Henkilötyövuodelle on laskettu yksikköhinta jakamalla koko momentin toteutunut käyttö henkilötyövuosilla. Yksikköhinta on näin käsittänyt  palkkojen lisäksi kaikki muutkin toimintamenoista rahoitettavat kustannukset, kuten tilavuokrat ja laitteet. Samaa yksikköhintaa on käytetty kaikilla alueilla muodostaen siirtyvien henkilötyövuosien laskennallinen kustannus alueittain. Lopuksi aluekohtainen kustannus on jaettu kunnittain vuonna 2022 toteutuneiden etuuspäivien määrän suhteessa. Etuuspäivien määrä vuonna 2022 on poimittu Kelastosta raportilta "Työttömyysetuuksien saajat ja maksetut etuudet".</a:t>
          </a:r>
          <a:br>
            <a:rPr lang="fi-FI" sz="1100" baseline="0">
              <a:solidFill>
                <a:schemeClr val="dk1"/>
              </a:solidFill>
              <a:effectLst/>
              <a:latin typeface="+mn-lt"/>
              <a:ea typeface="+mn-ea"/>
              <a:cs typeface="+mn-cs"/>
            </a:rPr>
          </a:br>
          <a:r>
            <a:rPr lang="fi-FI" sz="1100" baseline="0">
              <a:solidFill>
                <a:schemeClr val="dk1"/>
              </a:solidFill>
              <a:effectLst/>
              <a:latin typeface="+mn-lt"/>
              <a:ea typeface="+mn-ea"/>
              <a:cs typeface="+mn-cs"/>
            </a:rPr>
            <a:t/>
          </a:r>
          <a:br>
            <a:rPr lang="fi-FI" sz="1100" baseline="0">
              <a:solidFill>
                <a:schemeClr val="dk1"/>
              </a:solidFill>
              <a:effectLst/>
              <a:latin typeface="+mn-lt"/>
              <a:ea typeface="+mn-ea"/>
              <a:cs typeface="+mn-cs"/>
            </a:rPr>
          </a:br>
          <a:r>
            <a:rPr lang="fi-FI" sz="1100" baseline="0">
              <a:solidFill>
                <a:schemeClr val="dk1"/>
              </a:solidFill>
              <a:effectLst/>
              <a:latin typeface="+mn-lt"/>
              <a:ea typeface="+mn-ea"/>
              <a:cs typeface="+mn-cs"/>
            </a:rPr>
            <a:t>Toimintamenoissa ei ole mukana ELY-keskusten toimintamenoista rahoitettavia siirtyviä henkilötyövuosia. Nämä otetaan huomioon kuitenkin laskettaessa vuoden 2025 valtionosuuksien jakoon vaikuttavaa vuoden 2023 kustannusten toteumaa.</a:t>
          </a:r>
          <a:endParaRPr lang="fi-FI">
            <a:effectLst/>
          </a:endParaRPr>
        </a:p>
        <a:p>
          <a:endParaRPr lang="fi-FI" sz="1100"/>
        </a:p>
      </xdr:txBody>
    </xdr:sp>
    <xdr:clientData/>
  </xdr:twoCellAnchor>
</xdr:wsDr>
</file>

<file path=xl/tables/table1.xml><?xml version="1.0" encoding="utf-8"?>
<table xmlns="http://schemas.openxmlformats.org/spreadsheetml/2006/main" id="11" name="Taulukko11" displayName="Taulukko11" ref="A5:F299" totalsRowShown="0" headerRowDxfId="103" dataDxfId="101" headerRowBorderDxfId="102" tableBorderDxfId="100" totalsRowBorderDxfId="99">
  <autoFilter ref="A5:F299">
    <filterColumn colId="0" hiddenButton="1"/>
    <filterColumn colId="1" hiddenButton="1"/>
    <filterColumn colId="2" hiddenButton="1"/>
    <filterColumn colId="3" hiddenButton="1"/>
    <filterColumn colId="4" hiddenButton="1"/>
    <filterColumn colId="5" hiddenButton="1"/>
  </autoFilter>
  <tableColumns count="6">
    <tableColumn id="1" name="Kunta nro" dataDxfId="98"/>
    <tableColumn id="2" name="Kunta" dataDxfId="97"/>
    <tableColumn id="3" name="Valtionosuus 2025 ilman uudistuksen vaikutusta" dataDxfId="96"/>
    <tableColumn id="11" name="Peruspalvelujen valtionosuus 2025 ml. uudistus" dataDxfId="95"/>
    <tableColumn id="4" name="josta palveluiden rahoitus (ml. siirtymäajan rahoitus)" dataDxfId="94"/>
    <tableColumn id="8" name="josta etuuksien kompensaatio" dataDxfId="93"/>
  </tableColumns>
  <tableStyleInfo name="TableStyleMedium2" showFirstColumn="0" showLastColumn="0" showRowStripes="0" showColumnStripes="0"/>
</table>
</file>

<file path=xl/tables/table10.xml><?xml version="1.0" encoding="utf-8"?>
<table xmlns="http://schemas.openxmlformats.org/spreadsheetml/2006/main" id="7" name="Taulukko7" displayName="Taulukko7" ref="N6:R300" totalsRowShown="0" headerRowDxfId="46" dataDxfId="45" tableBorderDxfId="44">
  <autoFilter ref="N6:R300">
    <filterColumn colId="0" hiddenButton="1"/>
    <filterColumn colId="1" hiddenButton="1"/>
    <filterColumn colId="2" hiddenButton="1"/>
    <filterColumn colId="3" hiddenButton="1"/>
    <filterColumn colId="4" hiddenButton="1"/>
  </autoFilter>
  <tableColumns count="5">
    <tableColumn id="1" name="Arvio nykytilan kustannuksista, vuoden 2022 taso" dataDxfId="43"/>
    <tableColumn id="2" name="Arvio nykytilan kustannuksista, skaalattu 2025 tasolle" dataDxfId="42"/>
    <tableColumn id="3" name="Arvio vuoden 2025 rahoituksesta (50% kustannusten perusteella)" dataDxfId="41">
      <calculatedColumnFormula>(Taulukko6[[#This Row],[Valtionosuuden lisäys vuodelle 2025, ilman siirtymäajan rahoitusta*]]*0.5)+(N7*0.5)</calculatedColumnFormula>
    </tableColumn>
    <tableColumn id="4" name="Arvio vuoden 2026 rahoituksesta (25% kustannusten perusteella)**" dataDxfId="40">
      <calculatedColumnFormula>(Taulukko6[[#This Row],[Valtionosuuden lisäys vuodelle 2025, ilman siirtymäajan rahoitusta*]]*0.75)+(N7*0.25)</calculatedColumnFormula>
    </tableColumn>
    <tableColumn id="5" name="Arvio vuoden 2027 rahoituksesta (0% kustannusten perusteella)**" dataDxfId="39">
      <calculatedColumnFormula>(Taulukko6[[#This Row],[Valtionosuuden lisäys vuodelle 2025, ilman siirtymäajan rahoitusta*]]*1)+(N7*0)</calculatedColumnFormula>
    </tableColumn>
  </tableColumns>
  <tableStyleInfo name="TableStyleMedium2" showFirstColumn="0" showLastColumn="0" showRowStripes="0" showColumnStripes="0"/>
</table>
</file>

<file path=xl/tables/table11.xml><?xml version="1.0" encoding="utf-8"?>
<table xmlns="http://schemas.openxmlformats.org/spreadsheetml/2006/main" id="8" name="Taulukko8" displayName="Taulukko8" ref="A4:T298" totalsRowShown="0" headerRowDxfId="38" dataDxfId="37">
  <autoFilter ref="A4:T2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Kunta nro" dataDxfId="36"/>
    <tableColumn id="2" name="Kunta" dataDxfId="35"/>
    <tableColumn id="3" name="Asukasluku 2022" dataDxfId="34"/>
    <tableColumn id="4" name="Työvoima 2022" dataDxfId="33"/>
    <tableColumn id="5" name="Työttömät 2022" dataDxfId="32"/>
    <tableColumn id="6" name="Etuuspäivät 2022" dataDxfId="31"/>
    <tableColumn id="7" name="Kotoutumiskoulutus, €" dataDxfId="30"/>
    <tableColumn id="8" name="Muiden kuin pakolaisten osuus kotoutumiskoulutuksista,  €" dataDxfId="29"/>
    <tableColumn id="9" name="Muu työvoimakoulutus, €" dataDxfId="28"/>
    <tableColumn id="10" name="Valmennukset, €" dataDxfId="27"/>
    <tableColumn id="11" name="Asiantuntija-arvionnit, €" dataDxfId="26"/>
    <tableColumn id="12" name="Palkkatuki, kunta €" dataDxfId="25"/>
    <tableColumn id="14" name="Starttiraha, €" dataDxfId="24"/>
    <tableColumn id="15" name="Palkkatuki, yksityinen, €" dataDxfId="23"/>
    <tableColumn id="16" name="Palvelut yhteensä, €" dataDxfId="22"/>
    <tableColumn id="17" name="Palvelut yhteensä per työtön" dataDxfId="21"/>
    <tableColumn id="18" name="Toimintamenot, arvio" dataDxfId="20"/>
    <tableColumn id="19" name="Toimintamenot per työtön" dataDxfId="19"/>
    <tableColumn id="20" name="Palvelut + toimintamenot" dataDxfId="18"/>
    <tableColumn id="21" name="Palvelut + toimintamenot, skaalattu 2025 tasoon" dataDxfId="17"/>
  </tableColumns>
  <tableStyleInfo name="TableStyleMedium2" showFirstColumn="0" showLastColumn="0" showRowStripes="0" showColumnStripes="0"/>
</table>
</file>

<file path=xl/tables/table12.xml><?xml version="1.0" encoding="utf-8"?>
<table xmlns="http://schemas.openxmlformats.org/spreadsheetml/2006/main" id="9" name="Taulukko9" displayName="Taulukko9" ref="A12:J306" totalsRowShown="0" headerRowDxfId="16" headerRowBorderDxfId="15" tableBorderDxfId="14" totalsRowBorderDxfId="13">
  <autoFilter ref="A12:J3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unta nro" dataDxfId="12"/>
    <tableColumn id="2" name="Kunta" dataDxfId="11"/>
    <tableColumn id="3" name="Asukasluku 2022" dataDxfId="10"/>
    <tableColumn id="4" name="Nykytila, kuntien osuus työmarkkinatuesta" dataDxfId="9"/>
    <tableColumn id="5" name="Uudistuksten mukainen osuus työmarkkinatuesta" dataDxfId="8"/>
    <tableColumn id="6" name="Uudistuksen mukainen osuus peruspäivärahasta" dataDxfId="7"/>
    <tableColumn id="7" name="Uudistuksen mukainen osuus ansiopäivärahasta" dataDxfId="6"/>
    <tableColumn id="8" name="Uudistuksen mukainen rahoitusvastuu yhteensä" dataDxfId="5"/>
    <tableColumn id="9" name="Muutos rahoitusvastuussa vuoden 2022 tasossa" dataDxfId="4"/>
    <tableColumn id="10" name="Muutos rahoitusvastuussa vuoden 2023 tasossa =kompensaatio" dataDxfId="3"/>
  </tableColumns>
  <tableStyleInfo name="TableStyleMedium2" showFirstColumn="0" showLastColumn="0" showRowStripes="0" showColumnStripes="0"/>
</table>
</file>

<file path=xl/tables/table13.xml><?xml version="1.0" encoding="utf-8"?>
<table xmlns="http://schemas.openxmlformats.org/spreadsheetml/2006/main" id="10" name="Taulukko111" displayName="Taulukko111" ref="L12:M18" totalsRowShown="0" headerRowDxfId="2" headerRowBorderDxfId="1">
  <autoFilter ref="L12:M18">
    <filterColumn colId="0" hiddenButton="1"/>
    <filterColumn colId="1" hiddenButton="1"/>
  </autoFilter>
  <tableColumns count="2">
    <tableColumn id="1" name="Työttömyyspäiviä"/>
    <tableColumn id="2" name="Kunnan rahoitusvastuu" dataDxfId="0" dataCellStyle="Prosenttia"/>
  </tableColumns>
  <tableStyleInfo name="TableStyleMedium2" showFirstColumn="0" showLastColumn="0" showRowStripes="0" showColumnStripes="0"/>
</table>
</file>

<file path=xl/tables/table2.xml><?xml version="1.0" encoding="utf-8"?>
<table xmlns="http://schemas.openxmlformats.org/spreadsheetml/2006/main" id="12" name="Taulukko12" displayName="Taulukko12" ref="H5:J299" totalsRowShown="0" headerRowDxfId="92" dataDxfId="91" tableBorderDxfId="90">
  <autoFilter ref="H5:J299">
    <filterColumn colId="0" hiddenButton="1"/>
    <filterColumn colId="1" hiddenButton="1"/>
    <filterColumn colId="2" hiddenButton="1"/>
  </autoFilter>
  <tableColumns count="3">
    <tableColumn id="1" name="Peruspalvelujen valtionosuus 2026" dataDxfId="89"/>
    <tableColumn id="2" name="josta palveluiden rahoitus (ml. siirtymäajan rahoitus)" dataDxfId="88"/>
    <tableColumn id="3" name="josta etuuksien kompensaatio" dataDxfId="87"/>
  </tableColumns>
  <tableStyleInfo name="TableStyleMedium2" showFirstColumn="0" showLastColumn="0" showRowStripes="0" showColumnStripes="0"/>
</table>
</file>

<file path=xl/tables/table3.xml><?xml version="1.0" encoding="utf-8"?>
<table xmlns="http://schemas.openxmlformats.org/spreadsheetml/2006/main" id="13" name="Taulukko13" displayName="Taulukko13" ref="L5:N299" totalsRowShown="0" headerRowDxfId="86" dataDxfId="85" tableBorderDxfId="84">
  <autoFilter ref="L5:N299">
    <filterColumn colId="0" hiddenButton="1"/>
    <filterColumn colId="1" hiddenButton="1"/>
    <filterColumn colId="2" hiddenButton="1"/>
  </autoFilter>
  <tableColumns count="3">
    <tableColumn id="1" name="Peruspalvelujen valtionosuus 2027" dataDxfId="83"/>
    <tableColumn id="2" name="josta palveluiden rahoitus" dataDxfId="82"/>
    <tableColumn id="3" name="josta etuuksien kompensaatio" dataDxfId="81"/>
  </tableColumns>
  <tableStyleInfo name="TableStyleMedium2" showFirstColumn="0" showLastColumn="0" showRowStripes="0" showColumnStripes="0"/>
</table>
</file>

<file path=xl/tables/table4.xml><?xml version="1.0" encoding="utf-8"?>
<table xmlns="http://schemas.openxmlformats.org/spreadsheetml/2006/main" id="2" name="Taulukko1" displayName="Taulukko1" ref="A10:D30" headerRowDxfId="80" dataDxfId="79">
  <tableColumns count="4">
    <tableColumn id="1" name="Ikäryhmäkriteerit" totalsRowLabel="Summa" dataDxfId="78" totalsRowDxfId="77"/>
    <tableColumn id="2" name="Ennen uudistusta" dataDxfId="76" totalsRowDxfId="75"/>
    <tableColumn id="3" name="Uudistuksen jälkeen" dataDxfId="74" totalsRowDxfId="73"/>
    <tableColumn id="4" name="Muutos" totalsRowFunction="sum" dataDxfId="72" totalsRowDxfId="71"/>
  </tableColumns>
  <tableStyleInfo name="TableStyleMedium2" showFirstColumn="0" showLastColumn="0" showRowStripes="0" showColumnStripes="0"/>
</table>
</file>

<file path=xl/tables/table5.xml><?xml version="1.0" encoding="utf-8"?>
<table xmlns="http://schemas.openxmlformats.org/spreadsheetml/2006/main" id="1" name="Taulukko2" displayName="Taulukko2" ref="A33:D36" totalsRowShown="0">
  <tableColumns count="4">
    <tableColumn id="1" name="Kriteeri" dataDxfId="70"/>
    <tableColumn id="2" name="Laskennallinen kustannus, €"/>
    <tableColumn id="3" name="Jakoperuste*" dataDxfId="69"/>
    <tableColumn id="4" name="Perushinta">
      <calculatedColumnFormula>Taulukko2[[#This Row],[Laskennallinen kustannus, €]]/Taulukko2[[#This Row],[Jakoperuste*]]</calculatedColumnFormula>
    </tableColumn>
  </tableColumns>
  <tableStyleInfo name="TableStyleMedium2" showFirstColumn="0" showLastColumn="0" showRowStripes="0" showColumnStripes="0"/>
</table>
</file>

<file path=xl/tables/table6.xml><?xml version="1.0" encoding="utf-8"?>
<table xmlns="http://schemas.openxmlformats.org/spreadsheetml/2006/main" id="3" name="Taulukko3" displayName="Taulukko3" ref="A6:E300" totalsRowShown="0" headerRowDxfId="68" dataDxfId="67">
  <autoFilter ref="A6:E300">
    <filterColumn colId="0" hiddenButton="1"/>
    <filterColumn colId="1" hiddenButton="1"/>
    <filterColumn colId="2" hiddenButton="1"/>
    <filterColumn colId="3" hiddenButton="1"/>
    <filterColumn colId="4" hiddenButton="1"/>
  </autoFilter>
  <tableColumns count="5">
    <tableColumn id="1" name="Kunta nro" dataDxfId="66"/>
    <tableColumn id="2" name="Kunta" dataDxfId="65"/>
    <tableColumn id="3" name="Väestö, 18-64-vuotiaat (2023 ennuste)" dataDxfId="64"/>
    <tableColumn id="4" name="Työttömät ja palveluissa olevat (2022)" dataDxfId="63"/>
    <tableColumn id="5" name="Vieraskieliset (2022)" dataDxfId="62"/>
  </tableColumns>
  <tableStyleInfo name="TableStyleMedium2" showFirstColumn="0" showLastColumn="0" showRowStripes="0" showColumnStripes="0"/>
</table>
</file>

<file path=xl/tables/table7.xml><?xml version="1.0" encoding="utf-8"?>
<table xmlns="http://schemas.openxmlformats.org/spreadsheetml/2006/main" id="4" name="Taulukko4" displayName="Taulukko4" ref="G2:I3" totalsRowShown="0" dataDxfId="61">
  <autoFilter ref="G2:I3">
    <filterColumn colId="0" hiddenButton="1"/>
    <filterColumn colId="1" hiddenButton="1"/>
    <filterColumn colId="2" hiddenButton="1"/>
  </autoFilter>
  <tableColumns count="3">
    <tableColumn id="1" name="Perushinnat, €" dataDxfId="60"/>
    <tableColumn id="2" name=" " dataDxfId="59"/>
    <tableColumn id="3" name="  " dataDxfId="58"/>
  </tableColumns>
  <tableStyleInfo name="TableStyleMedium2" showFirstColumn="0" showLastColumn="0" showRowStripes="0" showColumnStripes="0"/>
</table>
</file>

<file path=xl/tables/table8.xml><?xml version="1.0" encoding="utf-8"?>
<table xmlns="http://schemas.openxmlformats.org/spreadsheetml/2006/main" id="5" name="Taulukko5" displayName="Taulukko5" ref="G6:J300" totalsRowShown="0" dataDxfId="56" headerRowBorderDxfId="57" tableBorderDxfId="55">
  <autoFilter ref="G6:J300">
    <filterColumn colId="0" hiddenButton="1"/>
    <filterColumn colId="1" hiddenButton="1"/>
    <filterColumn colId="2" hiddenButton="1"/>
    <filterColumn colId="3" hiddenButton="1"/>
  </autoFilter>
  <tableColumns count="4">
    <tableColumn id="1" name="Väestö, 18-64-vuotiaat" dataDxfId="54">
      <calculatedColumnFormula>Taulukko3[[#This Row],[Väestö, 18-64-vuotiaat (2023 ennuste)]]*Taulukko4[Perushinnat, €]</calculatedColumnFormula>
    </tableColumn>
    <tableColumn id="2" name="Työttömät ja palveluissa olevat" dataDxfId="53">
      <calculatedColumnFormula>Taulukko3[[#This Row],[Työttömät ja palveluissa olevat (2022)]]*Taulukko4[[ ]]</calculatedColumnFormula>
    </tableColumn>
    <tableColumn id="3" name="Vieraskieliset" dataDxfId="52">
      <calculatedColumnFormula>Taulukko3[[#This Row],[Vieraskieliset (2022)]]*Taulukko4[[  ]]</calculatedColumnFormula>
    </tableColumn>
    <tableColumn id="4" name="Laskennalliset kustannukset yhteensä*" dataDxfId="51"/>
  </tableColumns>
  <tableStyleInfo name="TableStyleMedium2" showFirstColumn="0" showLastColumn="0" showRowStripes="0" showColumnStripes="0"/>
</table>
</file>

<file path=xl/tables/table9.xml><?xml version="1.0" encoding="utf-8"?>
<table xmlns="http://schemas.openxmlformats.org/spreadsheetml/2006/main" id="6" name="Taulukko6" displayName="Taulukko6" ref="L6:L300" totalsRowShown="0" headerRowDxfId="50" dataDxfId="49" tableBorderDxfId="48">
  <autoFilter ref="L6:L300">
    <filterColumn colId="0" hiddenButton="1"/>
  </autoFilter>
  <tableColumns count="1">
    <tableColumn id="1" name="Valtionosuuden lisäys vuodelle 2025, ilman siirtymäajan rahoitusta*" dataDxfId="47"/>
  </tableColumns>
  <tableStyleInfo name="TableStyleMedium2" showFirstColumn="0" showLastColumn="0" showRowStripes="0"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tabSelected="1" workbookViewId="0"/>
  </sheetViews>
  <sheetFormatPr defaultRowHeight="14" x14ac:dyDescent="0.3"/>
  <cols>
    <col min="1" max="1" width="103.25" customWidth="1"/>
  </cols>
  <sheetData>
    <row r="1" spans="1:1" ht="22.5" x14ac:dyDescent="0.45">
      <c r="A1" s="1" t="s">
        <v>399</v>
      </c>
    </row>
    <row r="2" spans="1:1" x14ac:dyDescent="0.3">
      <c r="A2" s="5">
        <v>45236</v>
      </c>
    </row>
    <row r="3" spans="1:1" x14ac:dyDescent="0.3">
      <c r="A3" s="5" t="s">
        <v>398</v>
      </c>
    </row>
    <row r="5" spans="1:1" x14ac:dyDescent="0.3">
      <c r="A5" s="2" t="s">
        <v>6</v>
      </c>
    </row>
    <row r="6" spans="1:1" x14ac:dyDescent="0.3">
      <c r="A6" s="3" t="s">
        <v>3</v>
      </c>
    </row>
    <row r="7" spans="1:1" ht="28" x14ac:dyDescent="0.3">
      <c r="A7" s="3" t="s">
        <v>450</v>
      </c>
    </row>
    <row r="8" spans="1:1" ht="28" x14ac:dyDescent="0.3">
      <c r="A8" s="3" t="s">
        <v>4</v>
      </c>
    </row>
    <row r="9" spans="1:1" ht="28.5" customHeight="1" x14ac:dyDescent="0.3">
      <c r="A9" s="3" t="s">
        <v>5</v>
      </c>
    </row>
    <row r="10" spans="1:1" x14ac:dyDescent="0.3">
      <c r="A10" s="3" t="s">
        <v>401</v>
      </c>
    </row>
    <row r="11" spans="1:1" ht="28" x14ac:dyDescent="0.3">
      <c r="A11" s="3" t="s">
        <v>402</v>
      </c>
    </row>
    <row r="12" spans="1:1" x14ac:dyDescent="0.3">
      <c r="A12" s="3" t="s">
        <v>400</v>
      </c>
    </row>
    <row r="13" spans="1:1" x14ac:dyDescent="0.3">
      <c r="A13" s="3"/>
    </row>
    <row r="14" spans="1:1" x14ac:dyDescent="0.3">
      <c r="A14" s="4" t="s">
        <v>8</v>
      </c>
    </row>
    <row r="15" spans="1:1" ht="27.75" customHeight="1" x14ac:dyDescent="0.3">
      <c r="A15" s="6" t="s">
        <v>7</v>
      </c>
    </row>
    <row r="16" spans="1:1" ht="28" x14ac:dyDescent="0.3">
      <c r="A16" s="6" t="s">
        <v>430</v>
      </c>
    </row>
    <row r="17" spans="1:1" x14ac:dyDescent="0.3">
      <c r="A17" s="6"/>
    </row>
    <row r="18" spans="1:1" x14ac:dyDescent="0.3">
      <c r="A18" s="4" t="s">
        <v>404</v>
      </c>
    </row>
    <row r="19" spans="1:1" ht="42" customHeight="1" x14ac:dyDescent="0.3">
      <c r="A19" s="6" t="s">
        <v>403</v>
      </c>
    </row>
    <row r="20" spans="1:1" ht="56" x14ac:dyDescent="0.3">
      <c r="A20" s="6" t="s">
        <v>431</v>
      </c>
    </row>
    <row r="21" spans="1:1" ht="28" x14ac:dyDescent="0.3">
      <c r="A21" s="3" t="s">
        <v>0</v>
      </c>
    </row>
    <row r="22" spans="1:1" ht="28" x14ac:dyDescent="0.3">
      <c r="A22" s="3" t="s">
        <v>1</v>
      </c>
    </row>
    <row r="23" spans="1:1" x14ac:dyDescent="0.3">
      <c r="A23" s="3" t="s">
        <v>2</v>
      </c>
    </row>
    <row r="24" spans="1:1" x14ac:dyDescent="0.3">
      <c r="A24" s="3"/>
    </row>
    <row r="25" spans="1:1" x14ac:dyDescent="0.3">
      <c r="A25" s="4" t="s">
        <v>405</v>
      </c>
    </row>
    <row r="26" spans="1:1" ht="15.75" customHeight="1" x14ac:dyDescent="0.3">
      <c r="A26" s="3" t="s">
        <v>427</v>
      </c>
    </row>
    <row r="27" spans="1:1" ht="28" x14ac:dyDescent="0.3">
      <c r="A27" s="3" t="s">
        <v>447</v>
      </c>
    </row>
    <row r="28" spans="1:1" x14ac:dyDescent="0.3">
      <c r="A28" s="3" t="s">
        <v>428</v>
      </c>
    </row>
    <row r="29" spans="1:1" ht="42" x14ac:dyDescent="0.3">
      <c r="A29" s="65" t="s">
        <v>429</v>
      </c>
    </row>
    <row r="30" spans="1:1" x14ac:dyDescent="0.3">
      <c r="A30" s="64"/>
    </row>
    <row r="31" spans="1:1" x14ac:dyDescent="0.3">
      <c r="A31" s="4" t="s">
        <v>376</v>
      </c>
    </row>
    <row r="32" spans="1:1" x14ac:dyDescent="0.3">
      <c r="A32" s="6" t="s">
        <v>446</v>
      </c>
    </row>
    <row r="33" spans="1:1" ht="28" x14ac:dyDescent="0.3">
      <c r="A33" s="6" t="s">
        <v>425</v>
      </c>
    </row>
    <row r="34" spans="1:1" ht="28" x14ac:dyDescent="0.3">
      <c r="A34" s="3" t="s">
        <v>426</v>
      </c>
    </row>
    <row r="38" spans="1:1" x14ac:dyDescent="0.3">
      <c r="A38" s="3"/>
    </row>
    <row r="39" spans="1:1" x14ac:dyDescent="0.3">
      <c r="A39" s="4"/>
    </row>
    <row r="40" spans="1:1" x14ac:dyDescent="0.3">
      <c r="A40" s="3"/>
    </row>
    <row r="41" spans="1:1" x14ac:dyDescent="0.3">
      <c r="A41" s="3"/>
    </row>
    <row r="42" spans="1:1" x14ac:dyDescent="0.3">
      <c r="A42" s="3"/>
    </row>
    <row r="43" spans="1:1" x14ac:dyDescent="0.3">
      <c r="A43" s="4"/>
    </row>
    <row r="44" spans="1:1" x14ac:dyDescent="0.3">
      <c r="A44" s="3"/>
    </row>
    <row r="45" spans="1:1" x14ac:dyDescent="0.3">
      <c r="A45" s="3"/>
    </row>
    <row r="46" spans="1:1" x14ac:dyDescent="0.3">
      <c r="A46" s="3"/>
    </row>
    <row r="47" spans="1:1" x14ac:dyDescent="0.3">
      <c r="A47" s="3"/>
    </row>
    <row r="48" spans="1:1" x14ac:dyDescent="0.3">
      <c r="A48" s="4"/>
    </row>
    <row r="49" spans="1:1" x14ac:dyDescent="0.3">
      <c r="A49" s="3"/>
    </row>
    <row r="50" spans="1:1" x14ac:dyDescent="0.3">
      <c r="A50" s="3"/>
    </row>
    <row r="51" spans="1:1" x14ac:dyDescent="0.3">
      <c r="A51" s="4"/>
    </row>
    <row r="52" spans="1:1" x14ac:dyDescent="0.3">
      <c r="A52"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9"/>
  <sheetViews>
    <sheetView workbookViewId="0"/>
  </sheetViews>
  <sheetFormatPr defaultRowHeight="14" x14ac:dyDescent="0.3"/>
  <cols>
    <col min="1" max="1" width="10.5" customWidth="1"/>
    <col min="2" max="2" width="14.25" bestFit="1" customWidth="1"/>
    <col min="3" max="3" width="11.9140625" bestFit="1" customWidth="1"/>
    <col min="4" max="4" width="14.83203125" bestFit="1" customWidth="1"/>
    <col min="5" max="5" width="15.83203125" customWidth="1"/>
    <col min="6" max="6" width="12.75" bestFit="1" customWidth="1"/>
    <col min="7" max="7" width="8.58203125" customWidth="1"/>
    <col min="8" max="8" width="14.83203125" bestFit="1" customWidth="1"/>
    <col min="9" max="9" width="14.58203125" bestFit="1" customWidth="1"/>
    <col min="10" max="10" width="12.75" bestFit="1" customWidth="1"/>
    <col min="12" max="12" width="14.83203125" bestFit="1" customWidth="1"/>
    <col min="13" max="13" width="14.58203125" bestFit="1" customWidth="1"/>
    <col min="14" max="14" width="12.75" bestFit="1" customWidth="1"/>
  </cols>
  <sheetData>
    <row r="1" spans="1:14" ht="22.5" x14ac:dyDescent="0.45">
      <c r="A1" s="7" t="s">
        <v>413</v>
      </c>
      <c r="E1" s="49"/>
    </row>
    <row r="2" spans="1:14" x14ac:dyDescent="0.3">
      <c r="A2" t="s">
        <v>414</v>
      </c>
    </row>
    <row r="3" spans="1:14" x14ac:dyDescent="0.3">
      <c r="A3" t="s">
        <v>415</v>
      </c>
    </row>
    <row r="5" spans="1:14" s="3" customFormat="1" ht="52" x14ac:dyDescent="0.3">
      <c r="A5" s="33" t="s">
        <v>48</v>
      </c>
      <c r="B5" s="33" t="s">
        <v>49</v>
      </c>
      <c r="C5" s="33" t="s">
        <v>406</v>
      </c>
      <c r="D5" s="33" t="s">
        <v>411</v>
      </c>
      <c r="E5" s="33" t="s">
        <v>412</v>
      </c>
      <c r="F5" s="67" t="s">
        <v>408</v>
      </c>
      <c r="G5"/>
      <c r="H5" s="54" t="s">
        <v>407</v>
      </c>
      <c r="I5" s="54" t="s">
        <v>412</v>
      </c>
      <c r="J5" s="54" t="s">
        <v>408</v>
      </c>
      <c r="L5" s="54" t="s">
        <v>409</v>
      </c>
      <c r="M5" s="54" t="s">
        <v>410</v>
      </c>
      <c r="N5" s="54" t="s">
        <v>408</v>
      </c>
    </row>
    <row r="6" spans="1:14" s="18" customFormat="1" x14ac:dyDescent="0.3">
      <c r="A6" s="28"/>
      <c r="B6" s="28" t="s">
        <v>50</v>
      </c>
      <c r="C6" s="58">
        <f>SUM(C7:C299)</f>
        <v>2474631890.18468</v>
      </c>
      <c r="D6" s="58">
        <f>SUM(D7:D299)</f>
        <v>3409283885.202601</v>
      </c>
      <c r="E6" s="58">
        <f t="shared" ref="E6" si="0">SUM(E7:E299)</f>
        <v>662180096.46999967</v>
      </c>
      <c r="F6" s="58">
        <f>SUM(F7:F299)</f>
        <v>272471898.54792601</v>
      </c>
      <c r="G6"/>
      <c r="H6" s="60">
        <f>SUM(H7:H299)</f>
        <v>3564894899.7599173</v>
      </c>
      <c r="I6" s="60">
        <f>SUM(I7:I299)</f>
        <v>662068144.7049998</v>
      </c>
      <c r="J6" s="60">
        <f>SUM(J7:J299)</f>
        <v>272471898.54792601</v>
      </c>
      <c r="L6" s="60">
        <f>SUM(L7:L299)</f>
        <v>3616021004.3848319</v>
      </c>
      <c r="M6" s="60">
        <f>SUM(M7:M299)</f>
        <v>661956192.9399991</v>
      </c>
      <c r="N6" s="60">
        <f>SUM(N7:N299)</f>
        <v>272471898.54792601</v>
      </c>
    </row>
    <row r="7" spans="1:14" x14ac:dyDescent="0.3">
      <c r="A7" s="31">
        <v>5</v>
      </c>
      <c r="B7" s="31" t="s">
        <v>51</v>
      </c>
      <c r="C7" s="51">
        <v>10308245.898608677</v>
      </c>
      <c r="D7" s="59">
        <v>11566015.248333175</v>
      </c>
      <c r="E7" s="59">
        <v>923302.58986649907</v>
      </c>
      <c r="F7" s="26">
        <v>334466.75985799998</v>
      </c>
      <c r="H7" s="59">
        <v>11653531.639853451</v>
      </c>
      <c r="I7" s="59">
        <v>868195.86993325083</v>
      </c>
      <c r="J7" s="59">
        <v>334466.75985799998</v>
      </c>
      <c r="L7" s="59">
        <v>11945335.86724356</v>
      </c>
      <c r="M7" s="59">
        <v>813089.15000000247</v>
      </c>
      <c r="N7" s="59">
        <v>334466.75985799998</v>
      </c>
    </row>
    <row r="8" spans="1:14" x14ac:dyDescent="0.3">
      <c r="A8" s="31">
        <v>9</v>
      </c>
      <c r="B8" s="31" t="s">
        <v>52</v>
      </c>
      <c r="C8" s="51">
        <v>3534638.092511252</v>
      </c>
      <c r="D8" s="59">
        <v>3851503.3936715089</v>
      </c>
      <c r="E8" s="59">
        <v>230256.28235625685</v>
      </c>
      <c r="F8" s="26">
        <v>86609.018804000007</v>
      </c>
      <c r="H8" s="59">
        <v>3909328.701595312</v>
      </c>
      <c r="I8" s="59">
        <v>224019.96117812773</v>
      </c>
      <c r="J8" s="59">
        <v>86609.018804000007</v>
      </c>
      <c r="L8" s="59">
        <v>4070471.7817686284</v>
      </c>
      <c r="M8" s="59">
        <v>217783.63999999862</v>
      </c>
      <c r="N8" s="59">
        <v>86609.018804000007</v>
      </c>
    </row>
    <row r="9" spans="1:14" x14ac:dyDescent="0.3">
      <c r="A9" s="31">
        <v>10</v>
      </c>
      <c r="B9" s="31" t="s">
        <v>53</v>
      </c>
      <c r="C9" s="51">
        <v>8981518.3652301114</v>
      </c>
      <c r="D9" s="59">
        <v>10612302.075643381</v>
      </c>
      <c r="E9" s="59">
        <v>1061523.5658832705</v>
      </c>
      <c r="F9" s="26">
        <v>569260.14453000005</v>
      </c>
      <c r="H9" s="59">
        <v>10888614.47672784</v>
      </c>
      <c r="I9" s="59">
        <v>1022500.787941633</v>
      </c>
      <c r="J9" s="59">
        <v>569260.14453000005</v>
      </c>
      <c r="L9" s="59">
        <v>11714828.615798473</v>
      </c>
      <c r="M9" s="59">
        <v>983478.00999999582</v>
      </c>
      <c r="N9" s="59">
        <v>569260.14453000005</v>
      </c>
    </row>
    <row r="10" spans="1:14" x14ac:dyDescent="0.3">
      <c r="A10" s="31">
        <v>16</v>
      </c>
      <c r="B10" s="31" t="s">
        <v>54</v>
      </c>
      <c r="C10" s="51">
        <v>6419277.1752273096</v>
      </c>
      <c r="D10" s="59">
        <v>7514583.8565584123</v>
      </c>
      <c r="E10" s="59">
        <v>790489.16987110325</v>
      </c>
      <c r="F10" s="26">
        <v>304817.51145999989</v>
      </c>
      <c r="H10" s="59">
        <v>7476614.7481125873</v>
      </c>
      <c r="I10" s="59">
        <v>760800.9449355515</v>
      </c>
      <c r="J10" s="59">
        <v>304817.51145999989</v>
      </c>
      <c r="L10" s="59">
        <v>7176965.5685812216</v>
      </c>
      <c r="M10" s="59">
        <v>731112.71999999974</v>
      </c>
      <c r="N10" s="59">
        <v>304817.51145999989</v>
      </c>
    </row>
    <row r="11" spans="1:14" x14ac:dyDescent="0.3">
      <c r="A11" s="31">
        <v>18</v>
      </c>
      <c r="B11" s="31" t="s">
        <v>55</v>
      </c>
      <c r="C11" s="51">
        <v>2712277.4691880061</v>
      </c>
      <c r="D11" s="59">
        <v>3286536.7091976441</v>
      </c>
      <c r="E11" s="59">
        <v>411685.18790763809</v>
      </c>
      <c r="F11" s="26">
        <v>162574.05210200002</v>
      </c>
      <c r="H11" s="59">
        <v>3541598.3585198</v>
      </c>
      <c r="I11" s="59">
        <v>441278.80395381799</v>
      </c>
      <c r="J11" s="59">
        <v>162574.05210200002</v>
      </c>
      <c r="L11" s="59">
        <v>3514568.6168993954</v>
      </c>
      <c r="M11" s="59">
        <v>470872.41999999795</v>
      </c>
      <c r="N11" s="59">
        <v>162574.05210200002</v>
      </c>
    </row>
    <row r="12" spans="1:14" x14ac:dyDescent="0.3">
      <c r="A12" s="31">
        <v>19</v>
      </c>
      <c r="B12" s="31" t="s">
        <v>56</v>
      </c>
      <c r="C12" s="51">
        <v>2278354.5149025274</v>
      </c>
      <c r="D12" s="59">
        <v>2735065.8379852469</v>
      </c>
      <c r="E12" s="59">
        <v>332702.8287807196</v>
      </c>
      <c r="F12" s="26">
        <v>124008.49430199998</v>
      </c>
      <c r="H12" s="59">
        <v>2996213.5338308588</v>
      </c>
      <c r="I12" s="59">
        <v>343003.15939035936</v>
      </c>
      <c r="J12" s="59">
        <v>124008.49430199998</v>
      </c>
      <c r="L12" s="59">
        <v>3276368.2136675464</v>
      </c>
      <c r="M12" s="59">
        <v>353303.48999999912</v>
      </c>
      <c r="N12" s="59">
        <v>124008.49430199998</v>
      </c>
    </row>
    <row r="13" spans="1:14" x14ac:dyDescent="0.3">
      <c r="A13" s="31">
        <v>20</v>
      </c>
      <c r="B13" s="31" t="s">
        <v>57</v>
      </c>
      <c r="C13" s="51">
        <v>5535638.1384815406</v>
      </c>
      <c r="D13" s="59">
        <v>8583851.2644452825</v>
      </c>
      <c r="E13" s="59">
        <v>1760111.6298977416</v>
      </c>
      <c r="F13" s="26">
        <v>1288101.4960659998</v>
      </c>
      <c r="H13" s="59">
        <v>9111009.7006018069</v>
      </c>
      <c r="I13" s="59">
        <v>1755594.2299488694</v>
      </c>
      <c r="J13" s="59">
        <v>1288101.4960659998</v>
      </c>
      <c r="L13" s="59">
        <v>9670295.0226273928</v>
      </c>
      <c r="M13" s="59">
        <v>1751076.8299999968</v>
      </c>
      <c r="N13" s="59">
        <v>1288101.4960659998</v>
      </c>
    </row>
    <row r="14" spans="1:14" x14ac:dyDescent="0.3">
      <c r="A14" s="31">
        <v>46</v>
      </c>
      <c r="B14" s="31" t="s">
        <v>58</v>
      </c>
      <c r="C14" s="51">
        <v>1993940.3052962115</v>
      </c>
      <c r="D14" s="59">
        <v>2203170.4450802356</v>
      </c>
      <c r="E14" s="59">
        <v>174255.33853802399</v>
      </c>
      <c r="F14" s="26">
        <v>34974.80124600001</v>
      </c>
      <c r="H14" s="59">
        <v>2228636.7206842862</v>
      </c>
      <c r="I14" s="59">
        <v>151602.9042690121</v>
      </c>
      <c r="J14" s="59">
        <v>34974.80124600001</v>
      </c>
      <c r="L14" s="59">
        <v>2288515.0127411759</v>
      </c>
      <c r="M14" s="59">
        <v>128950.47000000025</v>
      </c>
      <c r="N14" s="59">
        <v>34974.80124600001</v>
      </c>
    </row>
    <row r="15" spans="1:14" x14ac:dyDescent="0.3">
      <c r="A15" s="31">
        <v>47</v>
      </c>
      <c r="B15" s="31" t="s">
        <v>59</v>
      </c>
      <c r="C15" s="51">
        <v>3308193.0367262424</v>
      </c>
      <c r="D15" s="59">
        <v>3626468.7276070197</v>
      </c>
      <c r="E15" s="59">
        <v>259670.81270277727</v>
      </c>
      <c r="F15" s="26">
        <v>58604.87817799997</v>
      </c>
      <c r="H15" s="59">
        <v>3712933.2543076491</v>
      </c>
      <c r="I15" s="59">
        <v>240752.93135138851</v>
      </c>
      <c r="J15" s="59">
        <v>58604.87817799997</v>
      </c>
      <c r="L15" s="59">
        <v>3736849.4211362605</v>
      </c>
      <c r="M15" s="59">
        <v>221835.04999999978</v>
      </c>
      <c r="N15" s="59">
        <v>58604.87817799997</v>
      </c>
    </row>
    <row r="16" spans="1:14" x14ac:dyDescent="0.3">
      <c r="A16" s="31">
        <v>49</v>
      </c>
      <c r="B16" s="31" t="s">
        <v>60</v>
      </c>
      <c r="C16" s="51">
        <v>371055682.93706495</v>
      </c>
      <c r="D16" s="59">
        <v>417801557.78812057</v>
      </c>
      <c r="E16" s="59">
        <v>33679799.68106164</v>
      </c>
      <c r="F16" s="26">
        <v>13066075.169994002</v>
      </c>
      <c r="H16" s="59">
        <v>426276426.72993416</v>
      </c>
      <c r="I16" s="59">
        <v>36660479.925530739</v>
      </c>
      <c r="J16" s="59">
        <v>13066075.169994002</v>
      </c>
      <c r="L16" s="59">
        <v>429368299.26423162</v>
      </c>
      <c r="M16" s="59">
        <v>39641160.169999838</v>
      </c>
      <c r="N16" s="59">
        <v>13066075.169994002</v>
      </c>
    </row>
    <row r="17" spans="1:14" x14ac:dyDescent="0.3">
      <c r="A17" s="31">
        <v>50</v>
      </c>
      <c r="B17" s="31" t="s">
        <v>61</v>
      </c>
      <c r="C17" s="51">
        <v>4256761.6172112459</v>
      </c>
      <c r="D17" s="59">
        <v>5571154.0504379412</v>
      </c>
      <c r="E17" s="59">
        <v>882470.15274469578</v>
      </c>
      <c r="F17" s="26">
        <v>431922.28048199991</v>
      </c>
      <c r="H17" s="59">
        <v>6029496.422616113</v>
      </c>
      <c r="I17" s="59">
        <v>948415.04137234879</v>
      </c>
      <c r="J17" s="59">
        <v>431922.28048199991</v>
      </c>
      <c r="L17" s="59">
        <v>6299746.5732498849</v>
      </c>
      <c r="M17" s="59">
        <v>1014359.9300000019</v>
      </c>
      <c r="N17" s="59">
        <v>431922.28048199991</v>
      </c>
    </row>
    <row r="18" spans="1:14" x14ac:dyDescent="0.3">
      <c r="A18" s="31">
        <v>51</v>
      </c>
      <c r="B18" s="31" t="s">
        <v>62</v>
      </c>
      <c r="C18" s="51">
        <v>-5942850.5324464897</v>
      </c>
      <c r="D18" s="59">
        <v>-4824858.7802081946</v>
      </c>
      <c r="E18" s="59">
        <v>759162.62250229483</v>
      </c>
      <c r="F18" s="26">
        <v>358829.12973600003</v>
      </c>
      <c r="H18" s="59">
        <v>-4528468.493245177</v>
      </c>
      <c r="I18" s="59">
        <v>807708.71125114628</v>
      </c>
      <c r="J18" s="59">
        <v>358829.12973600003</v>
      </c>
      <c r="L18" s="59">
        <v>-4879069.7316879621</v>
      </c>
      <c r="M18" s="59">
        <v>856254.79999999783</v>
      </c>
      <c r="N18" s="59">
        <v>358829.12973600003</v>
      </c>
    </row>
    <row r="19" spans="1:14" x14ac:dyDescent="0.3">
      <c r="A19" s="31">
        <v>52</v>
      </c>
      <c r="B19" s="31" t="s">
        <v>63</v>
      </c>
      <c r="C19" s="51">
        <v>2731805.382991455</v>
      </c>
      <c r="D19" s="59">
        <v>2986695.3152401932</v>
      </c>
      <c r="E19" s="59">
        <v>162649.35951673798</v>
      </c>
      <c r="F19" s="26">
        <v>92240.572732000001</v>
      </c>
      <c r="H19" s="59">
        <v>3108978.2955129868</v>
      </c>
      <c r="I19" s="59">
        <v>175078.99975836877</v>
      </c>
      <c r="J19" s="59">
        <v>92240.572732000001</v>
      </c>
      <c r="L19" s="59">
        <v>3164580.6521695359</v>
      </c>
      <c r="M19" s="59">
        <v>187508.63999999955</v>
      </c>
      <c r="N19" s="59">
        <v>92240.572732000001</v>
      </c>
    </row>
    <row r="20" spans="1:14" x14ac:dyDescent="0.3">
      <c r="A20" s="31">
        <v>61</v>
      </c>
      <c r="B20" s="31" t="s">
        <v>64</v>
      </c>
      <c r="C20" s="51">
        <v>4978089.6473658709</v>
      </c>
      <c r="D20" s="59">
        <v>8617011.866317505</v>
      </c>
      <c r="E20" s="59">
        <v>2113569.859343634</v>
      </c>
      <c r="F20" s="26">
        <v>1525352.3596080001</v>
      </c>
      <c r="H20" s="59">
        <v>8479658.685272621</v>
      </c>
      <c r="I20" s="59">
        <v>2027358.2046718134</v>
      </c>
      <c r="J20" s="59">
        <v>1525352.3596080001</v>
      </c>
      <c r="L20" s="59">
        <v>8213951.4372076942</v>
      </c>
      <c r="M20" s="59">
        <v>1941146.5499999928</v>
      </c>
      <c r="N20" s="59">
        <v>1525352.3596080001</v>
      </c>
    </row>
    <row r="21" spans="1:14" x14ac:dyDescent="0.3">
      <c r="A21" s="31">
        <v>69</v>
      </c>
      <c r="B21" s="31" t="s">
        <v>65</v>
      </c>
      <c r="C21" s="51">
        <v>3099907.4634649418</v>
      </c>
      <c r="D21" s="59">
        <v>3996486.2834664253</v>
      </c>
      <c r="E21" s="59">
        <v>551564.71949348331</v>
      </c>
      <c r="F21" s="26">
        <v>345014.100508</v>
      </c>
      <c r="H21" s="59">
        <v>4667074.7088631187</v>
      </c>
      <c r="I21" s="59">
        <v>581513.44974674063</v>
      </c>
      <c r="J21" s="59">
        <v>345014.100508</v>
      </c>
      <c r="L21" s="59">
        <v>4841832.6981462678</v>
      </c>
      <c r="M21" s="59">
        <v>611462.17999999784</v>
      </c>
      <c r="N21" s="59">
        <v>345014.100508</v>
      </c>
    </row>
    <row r="22" spans="1:14" x14ac:dyDescent="0.3">
      <c r="A22" s="31">
        <v>71</v>
      </c>
      <c r="B22" s="31" t="s">
        <v>66</v>
      </c>
      <c r="C22" s="51">
        <v>7519914.7682193909</v>
      </c>
      <c r="D22" s="59">
        <v>8309993.243582936</v>
      </c>
      <c r="E22" s="59">
        <v>547108.06075354456</v>
      </c>
      <c r="F22" s="26">
        <v>242970.41461000001</v>
      </c>
      <c r="H22" s="59">
        <v>8726528.1814779211</v>
      </c>
      <c r="I22" s="59">
        <v>563025.14037677133</v>
      </c>
      <c r="J22" s="59">
        <v>242970.41461000001</v>
      </c>
      <c r="L22" s="59">
        <v>9288782.2951486707</v>
      </c>
      <c r="M22" s="59">
        <v>578942.21999999811</v>
      </c>
      <c r="N22" s="59">
        <v>242970.41461000001</v>
      </c>
    </row>
    <row r="23" spans="1:14" x14ac:dyDescent="0.3">
      <c r="A23" s="31">
        <v>72</v>
      </c>
      <c r="B23" s="31" t="s">
        <v>67</v>
      </c>
      <c r="C23" s="51">
        <v>1296583.2628703543</v>
      </c>
      <c r="D23" s="59">
        <v>1430898.6177652576</v>
      </c>
      <c r="E23" s="59">
        <v>89162.067946903233</v>
      </c>
      <c r="F23" s="26">
        <v>45153.286948000001</v>
      </c>
      <c r="H23" s="59">
        <v>1477655.0360978099</v>
      </c>
      <c r="I23" s="59">
        <v>84044.378973451559</v>
      </c>
      <c r="J23" s="59">
        <v>45153.286948000001</v>
      </c>
      <c r="L23" s="59">
        <v>1515151.091771204</v>
      </c>
      <c r="M23" s="59">
        <v>78926.6899999999</v>
      </c>
      <c r="N23" s="59">
        <v>45153.286948000001</v>
      </c>
    </row>
    <row r="24" spans="1:14" x14ac:dyDescent="0.3">
      <c r="A24" s="31">
        <v>74</v>
      </c>
      <c r="B24" s="31" t="s">
        <v>68</v>
      </c>
      <c r="C24" s="51">
        <v>1239267.4733176494</v>
      </c>
      <c r="D24" s="59">
        <v>1336084.0045587248</v>
      </c>
      <c r="E24" s="59">
        <v>78678.297281075371</v>
      </c>
      <c r="F24" s="26">
        <v>18138.233960000001</v>
      </c>
      <c r="H24" s="59">
        <v>1363048.8961985824</v>
      </c>
      <c r="I24" s="59">
        <v>84020.108640537495</v>
      </c>
      <c r="J24" s="59">
        <v>18138.233960000001</v>
      </c>
      <c r="L24" s="59">
        <v>1427829.6530986815</v>
      </c>
      <c r="M24" s="59">
        <v>89361.91999999962</v>
      </c>
      <c r="N24" s="59">
        <v>18138.233960000001</v>
      </c>
    </row>
    <row r="25" spans="1:14" x14ac:dyDescent="0.3">
      <c r="A25" s="31">
        <v>75</v>
      </c>
      <c r="B25" s="31" t="s">
        <v>69</v>
      </c>
      <c r="C25" s="51">
        <v>-5088729.8137262054</v>
      </c>
      <c r="D25" s="59">
        <v>-1313611.7092520134</v>
      </c>
      <c r="E25" s="59">
        <v>2709005.4422441917</v>
      </c>
      <c r="F25" s="26">
        <v>1066112.6622300001</v>
      </c>
      <c r="H25" s="59">
        <v>-846680.08111482463</v>
      </c>
      <c r="I25" s="59">
        <v>2487388.4511220921</v>
      </c>
      <c r="J25" s="59">
        <v>1066112.6622300001</v>
      </c>
      <c r="L25" s="59">
        <v>-1617943.2992663831</v>
      </c>
      <c r="M25" s="59">
        <v>2265771.459999993</v>
      </c>
      <c r="N25" s="59">
        <v>1066112.6622300001</v>
      </c>
    </row>
    <row r="26" spans="1:14" x14ac:dyDescent="0.3">
      <c r="A26" s="31">
        <v>77</v>
      </c>
      <c r="B26" s="31" t="s">
        <v>70</v>
      </c>
      <c r="C26" s="51">
        <v>3058954.7742578872</v>
      </c>
      <c r="D26" s="59">
        <v>3885898.1685570762</v>
      </c>
      <c r="E26" s="59">
        <v>539731.23229318927</v>
      </c>
      <c r="F26" s="26">
        <v>287212.162006</v>
      </c>
      <c r="H26" s="59">
        <v>3987580.9461351843</v>
      </c>
      <c r="I26" s="59">
        <v>508855.52114659391</v>
      </c>
      <c r="J26" s="59">
        <v>287212.162006</v>
      </c>
      <c r="L26" s="59">
        <v>4100093.1304722279</v>
      </c>
      <c r="M26" s="59">
        <v>477979.80999999848</v>
      </c>
      <c r="N26" s="59">
        <v>287212.162006</v>
      </c>
    </row>
    <row r="27" spans="1:14" x14ac:dyDescent="0.3">
      <c r="A27" s="31">
        <v>78</v>
      </c>
      <c r="B27" s="31" t="s">
        <v>71</v>
      </c>
      <c r="C27" s="51">
        <v>-2333146.4653979959</v>
      </c>
      <c r="D27" s="59">
        <v>-1108382.3830771772</v>
      </c>
      <c r="E27" s="59">
        <v>803386.70944281854</v>
      </c>
      <c r="F27" s="26">
        <v>421377.37287799991</v>
      </c>
      <c r="H27" s="59">
        <v>-872481.10796563339</v>
      </c>
      <c r="I27" s="59">
        <v>812803.97972140845</v>
      </c>
      <c r="J27" s="59">
        <v>421377.37287799991</v>
      </c>
      <c r="L27" s="59">
        <v>-1054604.9065542887</v>
      </c>
      <c r="M27" s="59">
        <v>822221.24999999825</v>
      </c>
      <c r="N27" s="59">
        <v>421377.37287799991</v>
      </c>
    </row>
    <row r="28" spans="1:14" x14ac:dyDescent="0.3">
      <c r="A28" s="31">
        <v>79</v>
      </c>
      <c r="B28" s="31" t="s">
        <v>72</v>
      </c>
      <c r="C28" s="51">
        <v>-2274522.7572045932</v>
      </c>
      <c r="D28" s="59">
        <v>-1121410.6680287577</v>
      </c>
      <c r="E28" s="59">
        <v>713540.64624983538</v>
      </c>
      <c r="F28" s="26">
        <v>439571.44292599999</v>
      </c>
      <c r="H28" s="59">
        <v>-723140.37929268088</v>
      </c>
      <c r="I28" s="59">
        <v>717519.64312491799</v>
      </c>
      <c r="J28" s="59">
        <v>439571.44292599999</v>
      </c>
      <c r="L28" s="59">
        <v>-671709.93333264452</v>
      </c>
      <c r="M28" s="59">
        <v>721498.6400000006</v>
      </c>
      <c r="N28" s="59">
        <v>439571.44292599999</v>
      </c>
    </row>
    <row r="29" spans="1:14" x14ac:dyDescent="0.3">
      <c r="A29" s="31">
        <v>81</v>
      </c>
      <c r="B29" s="31" t="s">
        <v>73</v>
      </c>
      <c r="C29" s="51">
        <v>176149.73708358669</v>
      </c>
      <c r="D29" s="59">
        <v>649454.45758271217</v>
      </c>
      <c r="E29" s="59">
        <v>337480.64118512545</v>
      </c>
      <c r="F29" s="26">
        <v>135824.07931400003</v>
      </c>
      <c r="H29" s="59">
        <v>684516.83601658721</v>
      </c>
      <c r="I29" s="59">
        <v>301045.49059256265</v>
      </c>
      <c r="J29" s="59">
        <v>135824.07931400003</v>
      </c>
      <c r="L29" s="59">
        <v>786579.84040248138</v>
      </c>
      <c r="M29" s="59">
        <v>264610.33999999985</v>
      </c>
      <c r="N29" s="59">
        <v>135824.07931400003</v>
      </c>
    </row>
    <row r="30" spans="1:14" x14ac:dyDescent="0.3">
      <c r="A30" s="31">
        <v>82</v>
      </c>
      <c r="B30" s="31" t="s">
        <v>74</v>
      </c>
      <c r="C30" s="51">
        <v>3917778.5170712662</v>
      </c>
      <c r="D30" s="59">
        <v>4961749.5649713501</v>
      </c>
      <c r="E30" s="59">
        <v>764173.1726200839</v>
      </c>
      <c r="F30" s="26">
        <v>279797.87527999998</v>
      </c>
      <c r="H30" s="59">
        <v>4979487.6638873573</v>
      </c>
      <c r="I30" s="59">
        <v>799441.77631004038</v>
      </c>
      <c r="J30" s="59">
        <v>279797.87527999998</v>
      </c>
      <c r="L30" s="59">
        <v>5185869.3628134253</v>
      </c>
      <c r="M30" s="59">
        <v>834710.37999999675</v>
      </c>
      <c r="N30" s="59">
        <v>279797.87527999998</v>
      </c>
    </row>
    <row r="31" spans="1:14" x14ac:dyDescent="0.3">
      <c r="A31" s="31">
        <v>86</v>
      </c>
      <c r="B31" s="31" t="s">
        <v>75</v>
      </c>
      <c r="C31" s="51">
        <v>4187282.1490731901</v>
      </c>
      <c r="D31" s="59">
        <v>5407768.9496718785</v>
      </c>
      <c r="E31" s="59">
        <v>725906.03638268856</v>
      </c>
      <c r="F31" s="26">
        <v>494580.7642160001</v>
      </c>
      <c r="H31" s="59">
        <v>5661147.2132325899</v>
      </c>
      <c r="I31" s="59">
        <v>758617.6681913439</v>
      </c>
      <c r="J31" s="59">
        <v>494580.7642160001</v>
      </c>
      <c r="L31" s="59">
        <v>5969765.0696985982</v>
      </c>
      <c r="M31" s="59">
        <v>791329.29999999923</v>
      </c>
      <c r="N31" s="59">
        <v>494580.7642160001</v>
      </c>
    </row>
    <row r="32" spans="1:14" x14ac:dyDescent="0.3">
      <c r="A32" s="31">
        <v>90</v>
      </c>
      <c r="B32" s="31" t="s">
        <v>76</v>
      </c>
      <c r="C32" s="51">
        <v>255375.75413627148</v>
      </c>
      <c r="D32" s="59">
        <v>868949.63733606273</v>
      </c>
      <c r="E32" s="59">
        <v>405132.22577579122</v>
      </c>
      <c r="F32" s="26">
        <v>208441.65742400003</v>
      </c>
      <c r="H32" s="59">
        <v>910230.95274501212</v>
      </c>
      <c r="I32" s="59">
        <v>374341.98288789578</v>
      </c>
      <c r="J32" s="59">
        <v>208441.65742400003</v>
      </c>
      <c r="L32" s="59">
        <v>965728.97847653925</v>
      </c>
      <c r="M32" s="59">
        <v>343551.74000000034</v>
      </c>
      <c r="N32" s="59">
        <v>208441.65742400003</v>
      </c>
    </row>
    <row r="33" spans="1:14" x14ac:dyDescent="0.3">
      <c r="A33" s="31">
        <v>91</v>
      </c>
      <c r="B33" s="31" t="s">
        <v>77</v>
      </c>
      <c r="C33" s="51">
        <v>153753378.87452257</v>
      </c>
      <c r="D33" s="59">
        <v>268283744.9923735</v>
      </c>
      <c r="E33" s="59">
        <v>89077319.948376924</v>
      </c>
      <c r="F33" s="26">
        <v>25453046.169474006</v>
      </c>
      <c r="H33" s="59">
        <v>303838468.20598817</v>
      </c>
      <c r="I33" s="59">
        <v>91652116.054188386</v>
      </c>
      <c r="J33" s="59">
        <v>25453046.169474006</v>
      </c>
      <c r="L33" s="59">
        <v>321393215.37421829</v>
      </c>
      <c r="M33" s="59">
        <v>94226912.159999847</v>
      </c>
      <c r="N33" s="59">
        <v>25453046.169474006</v>
      </c>
    </row>
    <row r="34" spans="1:14" x14ac:dyDescent="0.3">
      <c r="A34" s="31">
        <v>92</v>
      </c>
      <c r="B34" s="31" t="s">
        <v>78</v>
      </c>
      <c r="C34" s="51">
        <v>136117909.38426259</v>
      </c>
      <c r="D34" s="59">
        <v>181773735.36171171</v>
      </c>
      <c r="E34" s="59">
        <v>31929668.966729112</v>
      </c>
      <c r="F34" s="26">
        <v>13726157.010720007</v>
      </c>
      <c r="H34" s="59">
        <v>193224859.19318059</v>
      </c>
      <c r="I34" s="59">
        <v>34268355.158364564</v>
      </c>
      <c r="J34" s="59">
        <v>13726157.010720007</v>
      </c>
      <c r="L34" s="59">
        <v>198245985.83839402</v>
      </c>
      <c r="M34" s="59">
        <v>36607041.350000024</v>
      </c>
      <c r="N34" s="59">
        <v>13726157.010720007</v>
      </c>
    </row>
    <row r="35" spans="1:14" x14ac:dyDescent="0.3">
      <c r="A35" s="31">
        <v>97</v>
      </c>
      <c r="B35" s="31" t="s">
        <v>79</v>
      </c>
      <c r="C35" s="51">
        <v>574808.10555285634</v>
      </c>
      <c r="D35" s="59">
        <v>927102.02143289894</v>
      </c>
      <c r="E35" s="59">
        <v>222094.17112804257</v>
      </c>
      <c r="F35" s="26">
        <v>130199.74475200003</v>
      </c>
      <c r="H35" s="59">
        <v>1034916.1289677909</v>
      </c>
      <c r="I35" s="59">
        <v>218111.90056402097</v>
      </c>
      <c r="J35" s="59">
        <v>130199.74475200003</v>
      </c>
      <c r="L35" s="59">
        <v>1016088.1637807573</v>
      </c>
      <c r="M35" s="59">
        <v>214129.62999999936</v>
      </c>
      <c r="N35" s="59">
        <v>130199.74475200003</v>
      </c>
    </row>
    <row r="36" spans="1:14" x14ac:dyDescent="0.3">
      <c r="A36" s="31">
        <v>98</v>
      </c>
      <c r="B36" s="31" t="s">
        <v>80</v>
      </c>
      <c r="C36" s="51">
        <v>19944833.039865777</v>
      </c>
      <c r="D36" s="59">
        <v>23278736.493807584</v>
      </c>
      <c r="E36" s="59">
        <v>2440937.3320478052</v>
      </c>
      <c r="F36" s="26">
        <v>892966.1218940001</v>
      </c>
      <c r="H36" s="59">
        <v>23403688.782198001</v>
      </c>
      <c r="I36" s="59">
        <v>2317235.1810238962</v>
      </c>
      <c r="J36" s="59">
        <v>892966.1218940001</v>
      </c>
      <c r="L36" s="59">
        <v>23779312.724898096</v>
      </c>
      <c r="M36" s="59">
        <v>2193533.0299999868</v>
      </c>
      <c r="N36" s="59">
        <v>892966.1218940001</v>
      </c>
    </row>
    <row r="37" spans="1:14" x14ac:dyDescent="0.3">
      <c r="A37" s="31">
        <v>102</v>
      </c>
      <c r="B37" s="31" t="s">
        <v>81</v>
      </c>
      <c r="C37" s="51">
        <v>4972204.5492014922</v>
      </c>
      <c r="D37" s="59">
        <v>6520610.4734212831</v>
      </c>
      <c r="E37" s="59">
        <v>928797.48461579042</v>
      </c>
      <c r="F37" s="26">
        <v>619608.43960400007</v>
      </c>
      <c r="H37" s="59">
        <v>6823899.4125250112</v>
      </c>
      <c r="I37" s="59">
        <v>929945.04730789503</v>
      </c>
      <c r="J37" s="59">
        <v>619608.43960400007</v>
      </c>
      <c r="L37" s="59">
        <v>7079531.8789445627</v>
      </c>
      <c r="M37" s="59">
        <v>931092.60999999952</v>
      </c>
      <c r="N37" s="59">
        <v>619608.43960400007</v>
      </c>
    </row>
    <row r="38" spans="1:14" x14ac:dyDescent="0.3">
      <c r="A38" s="31">
        <v>103</v>
      </c>
      <c r="B38" s="31" t="s">
        <v>82</v>
      </c>
      <c r="C38" s="51">
        <v>1334976.1334881</v>
      </c>
      <c r="D38" s="59">
        <v>1661798.6095080809</v>
      </c>
      <c r="E38" s="59">
        <v>192918.0322699807</v>
      </c>
      <c r="F38" s="26">
        <v>133904.44375000001</v>
      </c>
      <c r="H38" s="59">
        <v>1650108.6595002455</v>
      </c>
      <c r="I38" s="59">
        <v>206112.88613499008</v>
      </c>
      <c r="J38" s="59">
        <v>133904.44375000001</v>
      </c>
      <c r="L38" s="59">
        <v>1696044.9006250093</v>
      </c>
      <c r="M38" s="59">
        <v>219307.73999999947</v>
      </c>
      <c r="N38" s="59">
        <v>133904.44375000001</v>
      </c>
    </row>
    <row r="39" spans="1:14" x14ac:dyDescent="0.3">
      <c r="A39" s="31">
        <v>105</v>
      </c>
      <c r="B39" s="31" t="s">
        <v>83</v>
      </c>
      <c r="C39" s="51">
        <v>2677622.6273897118</v>
      </c>
      <c r="D39" s="59">
        <v>3031296.425521981</v>
      </c>
      <c r="E39" s="59">
        <v>223922.31380826939</v>
      </c>
      <c r="F39" s="26">
        <v>129751.484324</v>
      </c>
      <c r="H39" s="59">
        <v>3163187.8860069131</v>
      </c>
      <c r="I39" s="59">
        <v>211342.6819041344</v>
      </c>
      <c r="J39" s="59">
        <v>129751.484324</v>
      </c>
      <c r="L39" s="59">
        <v>3218223.3576636137</v>
      </c>
      <c r="M39" s="59">
        <v>198763.04999999941</v>
      </c>
      <c r="N39" s="59">
        <v>129751.484324</v>
      </c>
    </row>
    <row r="40" spans="1:14" x14ac:dyDescent="0.3">
      <c r="A40" s="31">
        <v>106</v>
      </c>
      <c r="B40" s="31" t="s">
        <v>84</v>
      </c>
      <c r="C40" s="51">
        <v>5392930.1510162819</v>
      </c>
      <c r="D40" s="59">
        <v>13033989.035846442</v>
      </c>
      <c r="E40" s="59">
        <v>5217728.2552641593</v>
      </c>
      <c r="F40" s="26">
        <v>2423330.6295660012</v>
      </c>
      <c r="H40" s="59">
        <v>13471543.122174449</v>
      </c>
      <c r="I40" s="59">
        <v>5451410.1326320693</v>
      </c>
      <c r="J40" s="59">
        <v>2423330.6295660012</v>
      </c>
      <c r="L40" s="59">
        <v>12888982.117162125</v>
      </c>
      <c r="M40" s="59">
        <v>5685092.0099999793</v>
      </c>
      <c r="N40" s="59">
        <v>2423330.6295660012</v>
      </c>
    </row>
    <row r="41" spans="1:14" x14ac:dyDescent="0.3">
      <c r="A41" s="31">
        <v>108</v>
      </c>
      <c r="B41" s="31" t="s">
        <v>85</v>
      </c>
      <c r="C41" s="51">
        <v>7167205.0934890285</v>
      </c>
      <c r="D41" s="59">
        <v>8575866.8694551364</v>
      </c>
      <c r="E41" s="59">
        <v>982369.77198210801</v>
      </c>
      <c r="F41" s="26">
        <v>426292.00398400007</v>
      </c>
      <c r="H41" s="59">
        <v>8902146.1691204496</v>
      </c>
      <c r="I41" s="59">
        <v>1001682.5159910518</v>
      </c>
      <c r="J41" s="59">
        <v>426292.00398400007</v>
      </c>
      <c r="L41" s="59">
        <v>9085659.8109915555</v>
      </c>
      <c r="M41" s="59">
        <v>1020995.2599999956</v>
      </c>
      <c r="N41" s="59">
        <v>426292.00398400007</v>
      </c>
    </row>
    <row r="42" spans="1:14" x14ac:dyDescent="0.3">
      <c r="A42" s="31">
        <v>109</v>
      </c>
      <c r="B42" s="31" t="s">
        <v>86</v>
      </c>
      <c r="C42" s="51">
        <v>15311459.854698682</v>
      </c>
      <c r="D42" s="59">
        <v>26000828.425612099</v>
      </c>
      <c r="E42" s="59">
        <v>7742029.0966034159</v>
      </c>
      <c r="F42" s="26">
        <v>2947339.4743100009</v>
      </c>
      <c r="H42" s="59">
        <v>25853328.50861676</v>
      </c>
      <c r="I42" s="59">
        <v>7809128.8933017049</v>
      </c>
      <c r="J42" s="59">
        <v>2947339.4743100009</v>
      </c>
      <c r="L42" s="59">
        <v>24897026.427236035</v>
      </c>
      <c r="M42" s="59">
        <v>7876228.6899999958</v>
      </c>
      <c r="N42" s="59">
        <v>2947339.4743100009</v>
      </c>
    </row>
    <row r="43" spans="1:14" x14ac:dyDescent="0.3">
      <c r="A43" s="31">
        <v>111</v>
      </c>
      <c r="B43" s="31" t="s">
        <v>87</v>
      </c>
      <c r="C43" s="51">
        <v>8565216.3433410451</v>
      </c>
      <c r="D43" s="59">
        <v>11787303.810894869</v>
      </c>
      <c r="E43" s="59">
        <v>2474323.2660618247</v>
      </c>
      <c r="F43" s="26">
        <v>747764.20149200002</v>
      </c>
      <c r="H43" s="59">
        <v>11705755.134835713</v>
      </c>
      <c r="I43" s="59">
        <v>2278031.8180309096</v>
      </c>
      <c r="J43" s="59">
        <v>747764.20149200002</v>
      </c>
      <c r="L43" s="59">
        <v>11286608.54695129</v>
      </c>
      <c r="M43" s="59">
        <v>2081740.369999995</v>
      </c>
      <c r="N43" s="59">
        <v>747764.20149200002</v>
      </c>
    </row>
    <row r="44" spans="1:14" x14ac:dyDescent="0.3">
      <c r="A44" s="31">
        <v>139</v>
      </c>
      <c r="B44" s="31" t="s">
        <v>88</v>
      </c>
      <c r="C44" s="51">
        <v>11585605.619840525</v>
      </c>
      <c r="D44" s="59">
        <v>13358494.41147086</v>
      </c>
      <c r="E44" s="59">
        <v>1214741.0128263347</v>
      </c>
      <c r="F44" s="26">
        <v>558147.77880399988</v>
      </c>
      <c r="H44" s="59">
        <v>14094859.001282003</v>
      </c>
      <c r="I44" s="59">
        <v>1119696.4264131663</v>
      </c>
      <c r="J44" s="59">
        <v>558147.77880399988</v>
      </c>
      <c r="L44" s="59">
        <v>14388441.357596878</v>
      </c>
      <c r="M44" s="59">
        <v>1024651.8399999978</v>
      </c>
      <c r="N44" s="59">
        <v>558147.77880399988</v>
      </c>
    </row>
    <row r="45" spans="1:14" x14ac:dyDescent="0.3">
      <c r="A45" s="31">
        <v>140</v>
      </c>
      <c r="B45" s="31" t="s">
        <v>89</v>
      </c>
      <c r="C45" s="51">
        <v>18129036.036346439</v>
      </c>
      <c r="D45" s="59">
        <v>21947263.095470577</v>
      </c>
      <c r="E45" s="59">
        <v>2846927.1369161382</v>
      </c>
      <c r="F45" s="26">
        <v>971299.92220799997</v>
      </c>
      <c r="H45" s="59">
        <v>22179011.065858345</v>
      </c>
      <c r="I45" s="59">
        <v>2633565.7484580688</v>
      </c>
      <c r="J45" s="59">
        <v>971299.92220799997</v>
      </c>
      <c r="L45" s="59">
        <v>21786617.818532728</v>
      </c>
      <c r="M45" s="59">
        <v>2420204.3599999989</v>
      </c>
      <c r="N45" s="59">
        <v>971299.92220799997</v>
      </c>
    </row>
    <row r="46" spans="1:14" x14ac:dyDescent="0.3">
      <c r="A46" s="31">
        <v>142</v>
      </c>
      <c r="B46" s="31" t="s">
        <v>90</v>
      </c>
      <c r="C46" s="51">
        <v>3600137.5694441884</v>
      </c>
      <c r="D46" s="59">
        <v>4570970.2200931823</v>
      </c>
      <c r="E46" s="59">
        <v>734740.07115699397</v>
      </c>
      <c r="F46" s="26">
        <v>236092.57949200011</v>
      </c>
      <c r="H46" s="59">
        <v>4806664.2161521558</v>
      </c>
      <c r="I46" s="59">
        <v>690353.25557849684</v>
      </c>
      <c r="J46" s="59">
        <v>236092.57949200011</v>
      </c>
      <c r="L46" s="59">
        <v>4819985.8456364907</v>
      </c>
      <c r="M46" s="59">
        <v>645966.43999999971</v>
      </c>
      <c r="N46" s="59">
        <v>236092.57949200011</v>
      </c>
    </row>
    <row r="47" spans="1:14" x14ac:dyDescent="0.3">
      <c r="A47" s="31">
        <v>143</v>
      </c>
      <c r="B47" s="31" t="s">
        <v>91</v>
      </c>
      <c r="C47" s="51">
        <v>2359723.6822655788</v>
      </c>
      <c r="D47" s="59">
        <v>3440362.7015633713</v>
      </c>
      <c r="E47" s="59">
        <v>703296.12028779264</v>
      </c>
      <c r="F47" s="26">
        <v>377342.89901000005</v>
      </c>
      <c r="H47" s="59">
        <v>3476482.6756651066</v>
      </c>
      <c r="I47" s="59">
        <v>687492.00514389575</v>
      </c>
      <c r="J47" s="59">
        <v>377342.89901000005</v>
      </c>
      <c r="L47" s="59">
        <v>3703446.8156316802</v>
      </c>
      <c r="M47" s="59">
        <v>671687.88999999885</v>
      </c>
      <c r="N47" s="59">
        <v>377342.89901000005</v>
      </c>
    </row>
    <row r="48" spans="1:14" x14ac:dyDescent="0.3">
      <c r="A48" s="31">
        <v>145</v>
      </c>
      <c r="B48" s="31" t="s">
        <v>92</v>
      </c>
      <c r="C48" s="51">
        <v>12679490.051801188</v>
      </c>
      <c r="D48" s="59">
        <v>14136852.313282652</v>
      </c>
      <c r="E48" s="59">
        <v>1006028.0199694626</v>
      </c>
      <c r="F48" s="26">
        <v>451334.2415120001</v>
      </c>
      <c r="H48" s="59">
        <v>14625846.535783142</v>
      </c>
      <c r="I48" s="59">
        <v>1046577.6949847291</v>
      </c>
      <c r="J48" s="59">
        <v>451334.2415120001</v>
      </c>
      <c r="L48" s="59">
        <v>15055237.659518786</v>
      </c>
      <c r="M48" s="59">
        <v>1087127.3699999955</v>
      </c>
      <c r="N48" s="59">
        <v>451334.2415120001</v>
      </c>
    </row>
    <row r="49" spans="1:14" x14ac:dyDescent="0.3">
      <c r="A49" s="31">
        <v>146</v>
      </c>
      <c r="B49" s="31" t="s">
        <v>93</v>
      </c>
      <c r="C49" s="51">
        <v>3490616.8595814304</v>
      </c>
      <c r="D49" s="59">
        <v>4399970.3415478654</v>
      </c>
      <c r="E49" s="59">
        <v>699899.108222435</v>
      </c>
      <c r="F49" s="26">
        <v>209454.37374399995</v>
      </c>
      <c r="H49" s="59">
        <v>4625922.4302181648</v>
      </c>
      <c r="I49" s="59">
        <v>597916.94411121728</v>
      </c>
      <c r="J49" s="59">
        <v>209454.37374399995</v>
      </c>
      <c r="L49" s="59">
        <v>4846713.8144650981</v>
      </c>
      <c r="M49" s="59">
        <v>495934.77999999956</v>
      </c>
      <c r="N49" s="59">
        <v>209454.37374399995</v>
      </c>
    </row>
    <row r="50" spans="1:14" x14ac:dyDescent="0.3">
      <c r="A50" s="31">
        <v>148</v>
      </c>
      <c r="B50" s="31" t="s">
        <v>94</v>
      </c>
      <c r="C50" s="51">
        <v>10940808.64180992</v>
      </c>
      <c r="D50" s="59">
        <v>12082343.314682765</v>
      </c>
      <c r="E50" s="59">
        <v>904835.35293884657</v>
      </c>
      <c r="F50" s="26">
        <v>236699.31993399994</v>
      </c>
      <c r="H50" s="59">
        <v>12486957.687299751</v>
      </c>
      <c r="I50" s="59">
        <v>872322.72646942269</v>
      </c>
      <c r="J50" s="59">
        <v>236699.31993399994</v>
      </c>
      <c r="L50" s="59">
        <v>12359774.079674494</v>
      </c>
      <c r="M50" s="59">
        <v>839810.0999999987</v>
      </c>
      <c r="N50" s="59">
        <v>236699.31993399994</v>
      </c>
    </row>
    <row r="51" spans="1:14" x14ac:dyDescent="0.3">
      <c r="A51" s="31">
        <v>149</v>
      </c>
      <c r="B51" s="31" t="s">
        <v>95</v>
      </c>
      <c r="C51" s="51">
        <v>2920673.9402116467</v>
      </c>
      <c r="D51" s="59">
        <v>3437640.0196984112</v>
      </c>
      <c r="E51" s="59">
        <v>431856.52634276426</v>
      </c>
      <c r="F51" s="26">
        <v>85109.553144000005</v>
      </c>
      <c r="H51" s="59">
        <v>3215506.0406862334</v>
      </c>
      <c r="I51" s="59">
        <v>450458.62817138137</v>
      </c>
      <c r="J51" s="59">
        <v>85109.553144000005</v>
      </c>
      <c r="L51" s="59">
        <v>3136586.2519874992</v>
      </c>
      <c r="M51" s="59">
        <v>469060.72999999853</v>
      </c>
      <c r="N51" s="59">
        <v>85109.553144000005</v>
      </c>
    </row>
    <row r="52" spans="1:14" x14ac:dyDescent="0.3">
      <c r="A52" s="31">
        <v>151</v>
      </c>
      <c r="B52" s="31" t="s">
        <v>96</v>
      </c>
      <c r="C52" s="51">
        <v>352254.53310797003</v>
      </c>
      <c r="D52" s="59">
        <v>573791.59073030099</v>
      </c>
      <c r="E52" s="59">
        <v>150580.97180633096</v>
      </c>
      <c r="F52" s="26">
        <v>70956.085815999977</v>
      </c>
      <c r="H52" s="59">
        <v>844041.71012755856</v>
      </c>
      <c r="I52" s="59">
        <v>153226.09090316546</v>
      </c>
      <c r="J52" s="59">
        <v>70956.085815999977</v>
      </c>
      <c r="L52" s="59">
        <v>979332.4432853543</v>
      </c>
      <c r="M52" s="59">
        <v>155871.20999999993</v>
      </c>
      <c r="N52" s="59">
        <v>70956.085815999977</v>
      </c>
    </row>
    <row r="53" spans="1:14" x14ac:dyDescent="0.3">
      <c r="A53" s="31">
        <v>152</v>
      </c>
      <c r="B53" s="31" t="s">
        <v>97</v>
      </c>
      <c r="C53" s="51">
        <v>3021534.1346526109</v>
      </c>
      <c r="D53" s="59">
        <v>3615317.3516879687</v>
      </c>
      <c r="E53" s="59">
        <v>405983.949841358</v>
      </c>
      <c r="F53" s="26">
        <v>187799.26719399999</v>
      </c>
      <c r="H53" s="59">
        <v>3582536.20655719</v>
      </c>
      <c r="I53" s="59">
        <v>385542.54992067831</v>
      </c>
      <c r="J53" s="59">
        <v>187799.26719399999</v>
      </c>
      <c r="L53" s="59">
        <v>3832757.7207072424</v>
      </c>
      <c r="M53" s="59">
        <v>365101.14999999857</v>
      </c>
      <c r="N53" s="59">
        <v>187799.26719399999</v>
      </c>
    </row>
    <row r="54" spans="1:14" x14ac:dyDescent="0.3">
      <c r="A54" s="31">
        <v>153</v>
      </c>
      <c r="B54" s="31" t="s">
        <v>98</v>
      </c>
      <c r="C54" s="51">
        <v>14054907.826479843</v>
      </c>
      <c r="D54" s="59">
        <v>20662396.783544809</v>
      </c>
      <c r="E54" s="59">
        <v>4332601.6160309659</v>
      </c>
      <c r="F54" s="26">
        <v>2274887.3410340003</v>
      </c>
      <c r="H54" s="59">
        <v>21000284.052820925</v>
      </c>
      <c r="I54" s="59">
        <v>3816107.9180154838</v>
      </c>
      <c r="J54" s="59">
        <v>2274887.3410340003</v>
      </c>
      <c r="L54" s="59">
        <v>21287368.916282617</v>
      </c>
      <c r="M54" s="59">
        <v>3299614.2200000011</v>
      </c>
      <c r="N54" s="59">
        <v>2274887.3410340003</v>
      </c>
    </row>
    <row r="55" spans="1:14" x14ac:dyDescent="0.3">
      <c r="A55" s="31">
        <v>165</v>
      </c>
      <c r="B55" s="31" t="s">
        <v>99</v>
      </c>
      <c r="C55" s="51">
        <v>7774511.5669080047</v>
      </c>
      <c r="D55" s="59">
        <v>10066225.594793212</v>
      </c>
      <c r="E55" s="59">
        <v>1554574.4165232074</v>
      </c>
      <c r="F55" s="26">
        <v>737139.61136200011</v>
      </c>
      <c r="H55" s="59">
        <v>10227046.964494774</v>
      </c>
      <c r="I55" s="59">
        <v>1597171.7882616024</v>
      </c>
      <c r="J55" s="59">
        <v>737139.61136200011</v>
      </c>
      <c r="L55" s="59">
        <v>10074531.760046281</v>
      </c>
      <c r="M55" s="59">
        <v>1639769.1599999974</v>
      </c>
      <c r="N55" s="59">
        <v>737139.61136200011</v>
      </c>
    </row>
    <row r="56" spans="1:14" x14ac:dyDescent="0.3">
      <c r="A56" s="31">
        <v>167</v>
      </c>
      <c r="B56" s="31" t="s">
        <v>100</v>
      </c>
      <c r="C56" s="51">
        <v>25177264.176842913</v>
      </c>
      <c r="D56" s="59">
        <v>41436801.163306549</v>
      </c>
      <c r="E56" s="59">
        <v>11845473.066505637</v>
      </c>
      <c r="F56" s="26">
        <v>4414063.9199579991</v>
      </c>
      <c r="H56" s="59">
        <v>43930802.813313976</v>
      </c>
      <c r="I56" s="59">
        <v>11356626.918252815</v>
      </c>
      <c r="J56" s="59">
        <v>4414063.9199579991</v>
      </c>
      <c r="L56" s="59">
        <v>44072943.729491003</v>
      </c>
      <c r="M56" s="59">
        <v>10867780.769999994</v>
      </c>
      <c r="N56" s="59">
        <v>4414063.9199579991</v>
      </c>
    </row>
    <row r="57" spans="1:14" x14ac:dyDescent="0.3">
      <c r="A57" s="31">
        <v>169</v>
      </c>
      <c r="B57" s="31" t="s">
        <v>101</v>
      </c>
      <c r="C57" s="51">
        <v>2766038.5417501084</v>
      </c>
      <c r="D57" s="59">
        <v>3450872.2523984909</v>
      </c>
      <c r="E57" s="59">
        <v>435242.31059038243</v>
      </c>
      <c r="F57" s="26">
        <v>249591.400058</v>
      </c>
      <c r="H57" s="59">
        <v>3403856.7246938921</v>
      </c>
      <c r="I57" s="59">
        <v>458220.95529519097</v>
      </c>
      <c r="J57" s="59">
        <v>249591.400058</v>
      </c>
      <c r="L57" s="59">
        <v>3582560.5104011553</v>
      </c>
      <c r="M57" s="59">
        <v>481199.59999999957</v>
      </c>
      <c r="N57" s="59">
        <v>249591.400058</v>
      </c>
    </row>
    <row r="58" spans="1:14" x14ac:dyDescent="0.3">
      <c r="A58" s="31">
        <v>171</v>
      </c>
      <c r="B58" s="31" t="s">
        <v>102</v>
      </c>
      <c r="C58" s="51">
        <v>1938550.9028173983</v>
      </c>
      <c r="D58" s="59">
        <v>2769392.0044312337</v>
      </c>
      <c r="E58" s="59">
        <v>515425.70208383561</v>
      </c>
      <c r="F58" s="26">
        <v>315415.39953000005</v>
      </c>
      <c r="H58" s="59">
        <v>2903322.7327435352</v>
      </c>
      <c r="I58" s="59">
        <v>475063.23604191717</v>
      </c>
      <c r="J58" s="59">
        <v>315415.39953000005</v>
      </c>
      <c r="L58" s="59">
        <v>3048574.0697640004</v>
      </c>
      <c r="M58" s="59">
        <v>434700.7699999988</v>
      </c>
      <c r="N58" s="59">
        <v>315415.39953000005</v>
      </c>
    </row>
    <row r="59" spans="1:14" x14ac:dyDescent="0.3">
      <c r="A59" s="31">
        <v>172</v>
      </c>
      <c r="B59" s="31" t="s">
        <v>103</v>
      </c>
      <c r="C59" s="51">
        <v>1851869.3170651982</v>
      </c>
      <c r="D59" s="59">
        <v>2540997.697707911</v>
      </c>
      <c r="E59" s="59">
        <v>481097.49727471283</v>
      </c>
      <c r="F59" s="26">
        <v>208030.88336799998</v>
      </c>
      <c r="H59" s="59">
        <v>2553515.6921871332</v>
      </c>
      <c r="I59" s="59">
        <v>446576.2236373566</v>
      </c>
      <c r="J59" s="59">
        <v>208030.88336799998</v>
      </c>
      <c r="L59" s="59">
        <v>2651493.7691071643</v>
      </c>
      <c r="M59" s="59">
        <v>412054.9500000003</v>
      </c>
      <c r="N59" s="59">
        <v>208030.88336799998</v>
      </c>
    </row>
    <row r="60" spans="1:14" x14ac:dyDescent="0.3">
      <c r="A60" s="31">
        <v>176</v>
      </c>
      <c r="B60" s="31" t="s">
        <v>104</v>
      </c>
      <c r="C60" s="51">
        <v>1367504.5948247339</v>
      </c>
      <c r="D60" s="59">
        <v>2370169.9681816474</v>
      </c>
      <c r="E60" s="59">
        <v>575149.54184491327</v>
      </c>
      <c r="F60" s="26">
        <v>427515.83151200012</v>
      </c>
      <c r="H60" s="59">
        <v>2532686.8033151915</v>
      </c>
      <c r="I60" s="59">
        <v>551381.24092245614</v>
      </c>
      <c r="J60" s="59">
        <v>427515.83151200012</v>
      </c>
      <c r="L60" s="59">
        <v>2845735.4353612941</v>
      </c>
      <c r="M60" s="59">
        <v>527612.93999999901</v>
      </c>
      <c r="N60" s="59">
        <v>427515.83151200012</v>
      </c>
    </row>
    <row r="61" spans="1:14" x14ac:dyDescent="0.3">
      <c r="A61" s="31">
        <v>177</v>
      </c>
      <c r="B61" s="31" t="s">
        <v>105</v>
      </c>
      <c r="C61" s="51">
        <v>1039309.2697209895</v>
      </c>
      <c r="D61" s="59">
        <v>1297027.8418083044</v>
      </c>
      <c r="E61" s="59">
        <v>162105.89461931496</v>
      </c>
      <c r="F61" s="26">
        <v>95612.677468000038</v>
      </c>
      <c r="H61" s="59">
        <v>1215583.9817533509</v>
      </c>
      <c r="I61" s="59">
        <v>159031.61730965693</v>
      </c>
      <c r="J61" s="59">
        <v>95612.677468000038</v>
      </c>
      <c r="L61" s="59">
        <v>1259526.1539967156</v>
      </c>
      <c r="M61" s="59">
        <v>155957.33999999886</v>
      </c>
      <c r="N61" s="59">
        <v>95612.677468000038</v>
      </c>
    </row>
    <row r="62" spans="1:14" x14ac:dyDescent="0.3">
      <c r="A62" s="31">
        <v>178</v>
      </c>
      <c r="B62" s="31" t="s">
        <v>106</v>
      </c>
      <c r="C62" s="51">
        <v>2942266.7134118499</v>
      </c>
      <c r="D62" s="59">
        <v>3726963.5090337601</v>
      </c>
      <c r="E62" s="59">
        <v>514558.07846591016</v>
      </c>
      <c r="F62" s="26">
        <v>270138.71715600003</v>
      </c>
      <c r="H62" s="59">
        <v>3955639.0053527616</v>
      </c>
      <c r="I62" s="59">
        <v>511386.08423295501</v>
      </c>
      <c r="J62" s="59">
        <v>270138.71715600003</v>
      </c>
      <c r="L62" s="59">
        <v>4148995.2728152899</v>
      </c>
      <c r="M62" s="59">
        <v>508214.08999999985</v>
      </c>
      <c r="N62" s="59">
        <v>270138.71715600003</v>
      </c>
    </row>
    <row r="63" spans="1:14" x14ac:dyDescent="0.3">
      <c r="A63" s="31">
        <v>179</v>
      </c>
      <c r="B63" s="31" t="s">
        <v>107</v>
      </c>
      <c r="C63" s="51">
        <v>32831813.399169028</v>
      </c>
      <c r="D63" s="59">
        <v>64762544.557489812</v>
      </c>
      <c r="E63" s="59">
        <v>23394138.162312783</v>
      </c>
      <c r="F63" s="26">
        <v>8536592.9960080013</v>
      </c>
      <c r="H63" s="59">
        <v>69004999.730762467</v>
      </c>
      <c r="I63" s="59">
        <v>22052057.216156382</v>
      </c>
      <c r="J63" s="59">
        <v>8536592.9960080013</v>
      </c>
      <c r="L63" s="59">
        <v>65210235.994442694</v>
      </c>
      <c r="M63" s="59">
        <v>20709976.269999981</v>
      </c>
      <c r="N63" s="59">
        <v>8536592.9960080013</v>
      </c>
    </row>
    <row r="64" spans="1:14" x14ac:dyDescent="0.3">
      <c r="A64" s="31">
        <v>181</v>
      </c>
      <c r="B64" s="31" t="s">
        <v>108</v>
      </c>
      <c r="C64" s="51">
        <v>1838804.8123170263</v>
      </c>
      <c r="D64" s="59">
        <v>2067989.8794851264</v>
      </c>
      <c r="E64" s="59">
        <v>152555.90933210001</v>
      </c>
      <c r="F64" s="26">
        <v>76629.157835999998</v>
      </c>
      <c r="H64" s="59">
        <v>2090955.0590571743</v>
      </c>
      <c r="I64" s="59">
        <v>151882.96466604969</v>
      </c>
      <c r="J64" s="59">
        <v>76629.157835999998</v>
      </c>
      <c r="L64" s="59">
        <v>2205872.954972594</v>
      </c>
      <c r="M64" s="59">
        <v>151210.01999999941</v>
      </c>
      <c r="N64" s="59">
        <v>76629.157835999998</v>
      </c>
    </row>
    <row r="65" spans="1:14" x14ac:dyDescent="0.3">
      <c r="A65" s="31">
        <v>182</v>
      </c>
      <c r="B65" s="31" t="s">
        <v>109</v>
      </c>
      <c r="C65" s="51">
        <v>53611.254678538535</v>
      </c>
      <c r="D65" s="59">
        <v>4134757.4247593717</v>
      </c>
      <c r="E65" s="59">
        <v>2444997.107378833</v>
      </c>
      <c r="F65" s="26">
        <v>1636149.0627020001</v>
      </c>
      <c r="H65" s="59">
        <v>4217827.4057138702</v>
      </c>
      <c r="I65" s="59">
        <v>2387808.1486894153</v>
      </c>
      <c r="J65" s="59">
        <v>1636149.0627020001</v>
      </c>
      <c r="L65" s="59">
        <v>4530925.6265907139</v>
      </c>
      <c r="M65" s="59">
        <v>2330619.1899999976</v>
      </c>
      <c r="N65" s="59">
        <v>1636149.0627020001</v>
      </c>
    </row>
    <row r="66" spans="1:14" x14ac:dyDescent="0.3">
      <c r="A66" s="31">
        <v>186</v>
      </c>
      <c r="B66" s="31" t="s">
        <v>110</v>
      </c>
      <c r="C66" s="51">
        <v>7451198.201420852</v>
      </c>
      <c r="D66" s="59">
        <v>13702837.927733177</v>
      </c>
      <c r="E66" s="59">
        <v>4658709.6541943252</v>
      </c>
      <c r="F66" s="26">
        <v>1592930.0721179999</v>
      </c>
      <c r="H66" s="59">
        <v>15384366.226380531</v>
      </c>
      <c r="I66" s="59">
        <v>5009346.0670971572</v>
      </c>
      <c r="J66" s="59">
        <v>1592930.0721179999</v>
      </c>
      <c r="L66" s="59">
        <v>15662058.0195923</v>
      </c>
      <c r="M66" s="59">
        <v>5359982.4799999893</v>
      </c>
      <c r="N66" s="59">
        <v>1592930.0721179999</v>
      </c>
    </row>
    <row r="67" spans="1:14" x14ac:dyDescent="0.3">
      <c r="A67" s="31">
        <v>202</v>
      </c>
      <c r="B67" s="31" t="s">
        <v>111</v>
      </c>
      <c r="C67" s="51">
        <v>25118480.398109581</v>
      </c>
      <c r="D67" s="59">
        <v>29779389.682022542</v>
      </c>
      <c r="E67" s="59">
        <v>3075626.6990269599</v>
      </c>
      <c r="F67" s="26">
        <v>1585282.584886</v>
      </c>
      <c r="H67" s="59">
        <v>30468378.810284156</v>
      </c>
      <c r="I67" s="59">
        <v>3235805.5045134854</v>
      </c>
      <c r="J67" s="59">
        <v>1585282.584886</v>
      </c>
      <c r="L67" s="59">
        <v>29938473.146422192</v>
      </c>
      <c r="M67" s="59">
        <v>3395984.3100000108</v>
      </c>
      <c r="N67" s="59">
        <v>1585282.584886</v>
      </c>
    </row>
    <row r="68" spans="1:14" x14ac:dyDescent="0.3">
      <c r="A68" s="31">
        <v>204</v>
      </c>
      <c r="B68" s="31" t="s">
        <v>112</v>
      </c>
      <c r="C68" s="51">
        <v>-217192.39563756346</v>
      </c>
      <c r="D68" s="59">
        <v>263071.16779741854</v>
      </c>
      <c r="E68" s="59">
        <v>296143.352852982</v>
      </c>
      <c r="F68" s="26">
        <v>184120.210582</v>
      </c>
      <c r="H68" s="59">
        <v>406762.92381093628</v>
      </c>
      <c r="I68" s="59">
        <v>284072.95142649091</v>
      </c>
      <c r="J68" s="59">
        <v>184120.210582</v>
      </c>
      <c r="L68" s="59">
        <v>631053.52155277668</v>
      </c>
      <c r="M68" s="59">
        <v>272002.54999999981</v>
      </c>
      <c r="N68" s="59">
        <v>184120.210582</v>
      </c>
    </row>
    <row r="69" spans="1:14" x14ac:dyDescent="0.3">
      <c r="A69" s="31">
        <v>205</v>
      </c>
      <c r="B69" s="31" t="s">
        <v>113</v>
      </c>
      <c r="C69" s="51">
        <v>11917970.916562287</v>
      </c>
      <c r="D69" s="59">
        <v>19734326.776243649</v>
      </c>
      <c r="E69" s="59">
        <v>5797882.3144393619</v>
      </c>
      <c r="F69" s="26">
        <v>2018473.5452420004</v>
      </c>
      <c r="H69" s="59">
        <v>19965746.786837921</v>
      </c>
      <c r="I69" s="59">
        <v>4992961.7572196778</v>
      </c>
      <c r="J69" s="59">
        <v>2018473.5452420004</v>
      </c>
      <c r="L69" s="59">
        <v>20468751.255711474</v>
      </c>
      <c r="M69" s="59">
        <v>4188041.1999999946</v>
      </c>
      <c r="N69" s="59">
        <v>2018473.5452420004</v>
      </c>
    </row>
    <row r="70" spans="1:14" x14ac:dyDescent="0.3">
      <c r="A70" s="31">
        <v>208</v>
      </c>
      <c r="B70" s="31" t="s">
        <v>114</v>
      </c>
      <c r="C70" s="51">
        <v>11033870.701942157</v>
      </c>
      <c r="D70" s="59">
        <v>12592261.267867524</v>
      </c>
      <c r="E70" s="59">
        <v>1055265.6405453663</v>
      </c>
      <c r="F70" s="26">
        <v>503124.92537999997</v>
      </c>
      <c r="H70" s="59">
        <v>13272878.057659511</v>
      </c>
      <c r="I70" s="59">
        <v>1080137.0102726826</v>
      </c>
      <c r="J70" s="59">
        <v>503124.92537999997</v>
      </c>
      <c r="L70" s="59">
        <v>13592258.876519378</v>
      </c>
      <c r="M70" s="59">
        <v>1105008.379999999</v>
      </c>
      <c r="N70" s="59">
        <v>503124.92537999997</v>
      </c>
    </row>
    <row r="71" spans="1:14" x14ac:dyDescent="0.3">
      <c r="A71" s="31">
        <v>211</v>
      </c>
      <c r="B71" s="31" t="s">
        <v>115</v>
      </c>
      <c r="C71" s="51">
        <v>18988324.703725316</v>
      </c>
      <c r="D71" s="59">
        <v>22533054.42125234</v>
      </c>
      <c r="E71" s="59">
        <v>2779811.0659530223</v>
      </c>
      <c r="F71" s="26">
        <v>764918.65157400013</v>
      </c>
      <c r="H71" s="59">
        <v>23564262.519650273</v>
      </c>
      <c r="I71" s="59">
        <v>2967612.4929765039</v>
      </c>
      <c r="J71" s="59">
        <v>764918.65157400013</v>
      </c>
      <c r="L71" s="59">
        <v>23216250.68868437</v>
      </c>
      <c r="M71" s="59">
        <v>3155413.9199999855</v>
      </c>
      <c r="N71" s="59">
        <v>764918.65157400013</v>
      </c>
    </row>
    <row r="72" spans="1:14" x14ac:dyDescent="0.3">
      <c r="A72" s="31">
        <v>213</v>
      </c>
      <c r="B72" s="31" t="s">
        <v>116</v>
      </c>
      <c r="C72" s="51">
        <v>1413842.6498715521</v>
      </c>
      <c r="D72" s="59">
        <v>2412864.8103682166</v>
      </c>
      <c r="E72" s="59">
        <v>712885.66138666449</v>
      </c>
      <c r="F72" s="26">
        <v>286136.49911000003</v>
      </c>
      <c r="H72" s="59">
        <v>2492718.1404961953</v>
      </c>
      <c r="I72" s="59">
        <v>615257.81069333234</v>
      </c>
      <c r="J72" s="59">
        <v>286136.49911000003</v>
      </c>
      <c r="L72" s="59">
        <v>2558880.742877136</v>
      </c>
      <c r="M72" s="59">
        <v>517629.9600000002</v>
      </c>
      <c r="N72" s="59">
        <v>286136.49911000003</v>
      </c>
    </row>
    <row r="73" spans="1:14" x14ac:dyDescent="0.3">
      <c r="A73" s="31">
        <v>214</v>
      </c>
      <c r="B73" s="31" t="s">
        <v>117</v>
      </c>
      <c r="C73" s="51">
        <v>6660275.7158402652</v>
      </c>
      <c r="D73" s="59">
        <v>9380488.0999557804</v>
      </c>
      <c r="E73" s="59">
        <v>1579147.8016115148</v>
      </c>
      <c r="F73" s="26">
        <v>1141064.5825040003</v>
      </c>
      <c r="H73" s="59">
        <v>9141894.9153512456</v>
      </c>
      <c r="I73" s="59">
        <v>1483730.7658057578</v>
      </c>
      <c r="J73" s="59">
        <v>1141064.5825040003</v>
      </c>
      <c r="L73" s="59">
        <v>9914797.9580543526</v>
      </c>
      <c r="M73" s="59">
        <v>1388313.7300000007</v>
      </c>
      <c r="N73" s="59">
        <v>1141064.5825040003</v>
      </c>
    </row>
    <row r="74" spans="1:14" x14ac:dyDescent="0.3">
      <c r="A74" s="31">
        <v>216</v>
      </c>
      <c r="B74" s="31" t="s">
        <v>118</v>
      </c>
      <c r="C74" s="51">
        <v>1266298.6531298941</v>
      </c>
      <c r="D74" s="59">
        <v>1495984.2257995564</v>
      </c>
      <c r="E74" s="59">
        <v>162249.45869366208</v>
      </c>
      <c r="F74" s="26">
        <v>67436.113976000022</v>
      </c>
      <c r="H74" s="59">
        <v>1547562.3144730576</v>
      </c>
      <c r="I74" s="59">
        <v>148278.68934683074</v>
      </c>
      <c r="J74" s="59">
        <v>67436.113976000022</v>
      </c>
      <c r="L74" s="59">
        <v>1560378.0555146621</v>
      </c>
      <c r="M74" s="59">
        <v>134307.91999999937</v>
      </c>
      <c r="N74" s="59">
        <v>67436.113976000022</v>
      </c>
    </row>
    <row r="75" spans="1:14" x14ac:dyDescent="0.3">
      <c r="A75" s="31">
        <v>217</v>
      </c>
      <c r="B75" s="31" t="s">
        <v>119</v>
      </c>
      <c r="C75" s="51">
        <v>3430509.0751770893</v>
      </c>
      <c r="D75" s="59">
        <v>4127691.3788282499</v>
      </c>
      <c r="E75" s="59">
        <v>471340.41645716014</v>
      </c>
      <c r="F75" s="26">
        <v>225841.88719399998</v>
      </c>
      <c r="H75" s="59">
        <v>4671811.5126087638</v>
      </c>
      <c r="I75" s="59">
        <v>486783.32322858024</v>
      </c>
      <c r="J75" s="59">
        <v>225841.88719399998</v>
      </c>
      <c r="L75" s="59">
        <v>5008016.8667173777</v>
      </c>
      <c r="M75" s="59">
        <v>502226.23000000033</v>
      </c>
      <c r="N75" s="59">
        <v>225841.88719399998</v>
      </c>
    </row>
    <row r="76" spans="1:14" x14ac:dyDescent="0.3">
      <c r="A76" s="31">
        <v>218</v>
      </c>
      <c r="B76" s="31" t="s">
        <v>120</v>
      </c>
      <c r="C76" s="51">
        <v>1138923.3612739239</v>
      </c>
      <c r="D76" s="59">
        <v>1278860.0565581112</v>
      </c>
      <c r="E76" s="59">
        <v>98903.610576187144</v>
      </c>
      <c r="F76" s="26">
        <v>41033.084707999988</v>
      </c>
      <c r="H76" s="59">
        <v>1318417.0498589925</v>
      </c>
      <c r="I76" s="59">
        <v>96977.125288093579</v>
      </c>
      <c r="J76" s="59">
        <v>41033.084707999988</v>
      </c>
      <c r="L76" s="59">
        <v>1415966.8951961652</v>
      </c>
      <c r="M76" s="59">
        <v>95050.640000000014</v>
      </c>
      <c r="N76" s="59">
        <v>41033.084707999988</v>
      </c>
    </row>
    <row r="77" spans="1:14" x14ac:dyDescent="0.3">
      <c r="A77" s="31">
        <v>224</v>
      </c>
      <c r="B77" s="31" t="s">
        <v>121</v>
      </c>
      <c r="C77" s="51">
        <v>4837142.6955470676</v>
      </c>
      <c r="D77" s="59">
        <v>6520877.9393550446</v>
      </c>
      <c r="E77" s="59">
        <v>1103081.7000299778</v>
      </c>
      <c r="F77" s="26">
        <v>580653.54377799982</v>
      </c>
      <c r="H77" s="59">
        <v>6603347.1210904336</v>
      </c>
      <c r="I77" s="59">
        <v>1050646.5350149886</v>
      </c>
      <c r="J77" s="59">
        <v>580653.54377799982</v>
      </c>
      <c r="L77" s="59">
        <v>6417518.410004938</v>
      </c>
      <c r="M77" s="59">
        <v>998211.36999999953</v>
      </c>
      <c r="N77" s="59">
        <v>580653.54377799982</v>
      </c>
    </row>
    <row r="78" spans="1:14" x14ac:dyDescent="0.3">
      <c r="A78" s="31">
        <v>226</v>
      </c>
      <c r="B78" s="31" t="s">
        <v>122</v>
      </c>
      <c r="C78" s="51">
        <v>2834277.038284685</v>
      </c>
      <c r="D78" s="59">
        <v>3547454.0742762312</v>
      </c>
      <c r="E78" s="59">
        <v>469570.32649154624</v>
      </c>
      <c r="F78" s="26">
        <v>243606.70950000006</v>
      </c>
      <c r="H78" s="59">
        <v>3555548.8577427929</v>
      </c>
      <c r="I78" s="59">
        <v>428874.35324577312</v>
      </c>
      <c r="J78" s="59">
        <v>243606.70950000006</v>
      </c>
      <c r="L78" s="59">
        <v>3633304.1984997778</v>
      </c>
      <c r="M78" s="59">
        <v>388178.37999999995</v>
      </c>
      <c r="N78" s="59">
        <v>243606.70950000006</v>
      </c>
    </row>
    <row r="79" spans="1:14" x14ac:dyDescent="0.3">
      <c r="A79" s="31">
        <v>230</v>
      </c>
      <c r="B79" s="31" t="s">
        <v>123</v>
      </c>
      <c r="C79" s="51">
        <v>1842515.3869976883</v>
      </c>
      <c r="D79" s="59">
        <v>2285654.7742470964</v>
      </c>
      <c r="E79" s="59">
        <v>229036.33470140796</v>
      </c>
      <c r="F79" s="26">
        <v>214103.05254800007</v>
      </c>
      <c r="H79" s="59">
        <v>2416809.5670124553</v>
      </c>
      <c r="I79" s="59">
        <v>228152.55235070383</v>
      </c>
      <c r="J79" s="59">
        <v>214103.05254800007</v>
      </c>
      <c r="L79" s="59">
        <v>2559198.2939365939</v>
      </c>
      <c r="M79" s="59">
        <v>227268.7699999997</v>
      </c>
      <c r="N79" s="59">
        <v>214103.05254800007</v>
      </c>
    </row>
    <row r="80" spans="1:14" x14ac:dyDescent="0.3">
      <c r="A80" s="31">
        <v>231</v>
      </c>
      <c r="B80" s="31" t="s">
        <v>124</v>
      </c>
      <c r="C80" s="51">
        <v>-1257033.9152715881</v>
      </c>
      <c r="D80" s="59">
        <v>-1076703.6841720894</v>
      </c>
      <c r="E80" s="59">
        <v>126704.49909349885</v>
      </c>
      <c r="F80" s="26">
        <v>53625.732006000006</v>
      </c>
      <c r="H80" s="59">
        <v>-1040787.1501810196</v>
      </c>
      <c r="I80" s="59">
        <v>123610.14454674948</v>
      </c>
      <c r="J80" s="59">
        <v>53625.732006000006</v>
      </c>
      <c r="L80" s="59">
        <v>-1057701.3501694724</v>
      </c>
      <c r="M80" s="59">
        <v>120515.7900000001</v>
      </c>
      <c r="N80" s="59">
        <v>53625.732006000006</v>
      </c>
    </row>
    <row r="81" spans="1:14" x14ac:dyDescent="0.3">
      <c r="A81" s="31">
        <v>232</v>
      </c>
      <c r="B81" s="31" t="s">
        <v>125</v>
      </c>
      <c r="C81" s="51">
        <v>8076163.4318846064</v>
      </c>
      <c r="D81" s="59">
        <v>10279882.249029592</v>
      </c>
      <c r="E81" s="59">
        <v>1436785.6616949853</v>
      </c>
      <c r="F81" s="26">
        <v>766933.15545000008</v>
      </c>
      <c r="H81" s="59">
        <v>10478285.767261559</v>
      </c>
      <c r="I81" s="59">
        <v>1369947.875847491</v>
      </c>
      <c r="J81" s="59">
        <v>766933.15545000008</v>
      </c>
      <c r="L81" s="59">
        <v>10408228.601854563</v>
      </c>
      <c r="M81" s="59">
        <v>1303110.0899999966</v>
      </c>
      <c r="N81" s="59">
        <v>766933.15545000008</v>
      </c>
    </row>
    <row r="82" spans="1:14" x14ac:dyDescent="0.3">
      <c r="A82" s="31">
        <v>233</v>
      </c>
      <c r="B82" s="31" t="s">
        <v>126</v>
      </c>
      <c r="C82" s="51">
        <v>11830166.736553147</v>
      </c>
      <c r="D82" s="59">
        <v>13624559.971102122</v>
      </c>
      <c r="E82" s="59">
        <v>1270003.1238429747</v>
      </c>
      <c r="F82" s="26">
        <v>524390.11070599989</v>
      </c>
      <c r="H82" s="59">
        <v>13879900.349087581</v>
      </c>
      <c r="I82" s="59">
        <v>1273328.9369214848</v>
      </c>
      <c r="J82" s="59">
        <v>524390.11070599989</v>
      </c>
      <c r="L82" s="59">
        <v>14068012.225698179</v>
      </c>
      <c r="M82" s="59">
        <v>1276654.7499999951</v>
      </c>
      <c r="N82" s="59">
        <v>524390.11070599989</v>
      </c>
    </row>
    <row r="83" spans="1:14" x14ac:dyDescent="0.3">
      <c r="A83" s="31">
        <v>235</v>
      </c>
      <c r="B83" s="31" t="s">
        <v>127</v>
      </c>
      <c r="C83" s="51">
        <v>17849170.756965991</v>
      </c>
      <c r="D83" s="59">
        <v>18846881.700849734</v>
      </c>
      <c r="E83" s="59">
        <v>822211.16080974345</v>
      </c>
      <c r="F83" s="26">
        <v>175499.78307400006</v>
      </c>
      <c r="H83" s="59">
        <v>19020543.602753233</v>
      </c>
      <c r="I83" s="59">
        <v>890056.74040486885</v>
      </c>
      <c r="J83" s="59">
        <v>175499.78307400006</v>
      </c>
      <c r="L83" s="59">
        <v>19036901.988254707</v>
      </c>
      <c r="M83" s="59">
        <v>957902.31999999424</v>
      </c>
      <c r="N83" s="59">
        <v>175499.78307400006</v>
      </c>
    </row>
    <row r="84" spans="1:14" x14ac:dyDescent="0.3">
      <c r="A84" s="31">
        <v>236</v>
      </c>
      <c r="B84" s="31" t="s">
        <v>128</v>
      </c>
      <c r="C84" s="51">
        <v>4036797.0269363737</v>
      </c>
      <c r="D84" s="59">
        <v>4514707.3655107943</v>
      </c>
      <c r="E84" s="59">
        <v>358837.01666842087</v>
      </c>
      <c r="F84" s="26">
        <v>119073.32190600001</v>
      </c>
      <c r="H84" s="59">
        <v>4884508.3610303551</v>
      </c>
      <c r="I84" s="59">
        <v>375584.32833421027</v>
      </c>
      <c r="J84" s="59">
        <v>119073.32190600001</v>
      </c>
      <c r="L84" s="59">
        <v>5272035.9831813425</v>
      </c>
      <c r="M84" s="59">
        <v>392331.63999999966</v>
      </c>
      <c r="N84" s="59">
        <v>119073.32190600001</v>
      </c>
    </row>
    <row r="85" spans="1:14" x14ac:dyDescent="0.3">
      <c r="A85" s="31">
        <v>239</v>
      </c>
      <c r="B85" s="31" t="s">
        <v>129</v>
      </c>
      <c r="C85" s="51">
        <v>674090.6244474987</v>
      </c>
      <c r="D85" s="59">
        <v>897208.90665660065</v>
      </c>
      <c r="E85" s="59">
        <v>174933.39730710204</v>
      </c>
      <c r="F85" s="26">
        <v>48184.884901999983</v>
      </c>
      <c r="H85" s="59">
        <v>1057940.5346545766</v>
      </c>
      <c r="I85" s="59">
        <v>172068.24365355069</v>
      </c>
      <c r="J85" s="59">
        <v>48184.884901999983</v>
      </c>
      <c r="L85" s="59">
        <v>1169327.4027365693</v>
      </c>
      <c r="M85" s="59">
        <v>169203.08999999933</v>
      </c>
      <c r="N85" s="59">
        <v>48184.884901999983</v>
      </c>
    </row>
    <row r="86" spans="1:14" x14ac:dyDescent="0.3">
      <c r="A86" s="31">
        <v>240</v>
      </c>
      <c r="B86" s="31" t="s">
        <v>130</v>
      </c>
      <c r="C86" s="51">
        <v>-5958450.429478392</v>
      </c>
      <c r="D86" s="59">
        <v>-1231492.3307478372</v>
      </c>
      <c r="E86" s="59">
        <v>3361391.7145485543</v>
      </c>
      <c r="F86" s="26">
        <v>1365566.3841820001</v>
      </c>
      <c r="H86" s="59">
        <v>-877358.51799033768</v>
      </c>
      <c r="I86" s="59">
        <v>2997369.4622742753</v>
      </c>
      <c r="J86" s="59">
        <v>1365566.3841820001</v>
      </c>
      <c r="L86" s="59">
        <v>-389215.39782383945</v>
      </c>
      <c r="M86" s="59">
        <v>2633347.2099999967</v>
      </c>
      <c r="N86" s="59">
        <v>1365566.3841820001</v>
      </c>
    </row>
    <row r="87" spans="1:14" x14ac:dyDescent="0.3">
      <c r="A87" s="31">
        <v>241</v>
      </c>
      <c r="B87" s="31" t="s">
        <v>131</v>
      </c>
      <c r="C87" s="51">
        <v>1089542.3187743651</v>
      </c>
      <c r="D87" s="59">
        <v>2355236.294473025</v>
      </c>
      <c r="E87" s="59">
        <v>943682.62403665984</v>
      </c>
      <c r="F87" s="26">
        <v>322011.35166199994</v>
      </c>
      <c r="H87" s="59">
        <v>2893457.2168032564</v>
      </c>
      <c r="I87" s="59">
        <v>868725.55201832938</v>
      </c>
      <c r="J87" s="59">
        <v>322011.35166199994</v>
      </c>
      <c r="L87" s="59">
        <v>3156751.2511372301</v>
      </c>
      <c r="M87" s="59">
        <v>793768.47999999882</v>
      </c>
      <c r="N87" s="59">
        <v>322011.35166199994</v>
      </c>
    </row>
    <row r="88" spans="1:14" x14ac:dyDescent="0.3">
      <c r="A88" s="31">
        <v>244</v>
      </c>
      <c r="B88" s="31" t="s">
        <v>132</v>
      </c>
      <c r="C88" s="51">
        <v>21032833.706045981</v>
      </c>
      <c r="D88" s="59">
        <v>23641139.285972528</v>
      </c>
      <c r="E88" s="59">
        <v>1870773.5905785444</v>
      </c>
      <c r="F88" s="26">
        <v>737531.98934800003</v>
      </c>
      <c r="H88" s="59">
        <v>24670377.065040946</v>
      </c>
      <c r="I88" s="59">
        <v>1853004.0702892737</v>
      </c>
      <c r="J88" s="59">
        <v>737531.98934800003</v>
      </c>
      <c r="L88" s="59">
        <v>25076600.32935952</v>
      </c>
      <c r="M88" s="59">
        <v>1835234.5500000028</v>
      </c>
      <c r="N88" s="59">
        <v>737531.98934800003</v>
      </c>
    </row>
    <row r="89" spans="1:14" x14ac:dyDescent="0.3">
      <c r="A89" s="31">
        <v>245</v>
      </c>
      <c r="B89" s="31" t="s">
        <v>133</v>
      </c>
      <c r="C89" s="51">
        <v>11240862.783117224</v>
      </c>
      <c r="D89" s="59">
        <v>18065497.88554487</v>
      </c>
      <c r="E89" s="59">
        <v>4508777.0648576459</v>
      </c>
      <c r="F89" s="26">
        <v>2315858.0375700002</v>
      </c>
      <c r="H89" s="59">
        <v>18915999.918427393</v>
      </c>
      <c r="I89" s="59">
        <v>4719435.9724288145</v>
      </c>
      <c r="J89" s="59">
        <v>2315858.0375700002</v>
      </c>
      <c r="L89" s="59">
        <v>18169692.421069011</v>
      </c>
      <c r="M89" s="59">
        <v>4930094.8799999841</v>
      </c>
      <c r="N89" s="59">
        <v>2315858.0375700002</v>
      </c>
    </row>
    <row r="90" spans="1:14" x14ac:dyDescent="0.3">
      <c r="A90" s="31">
        <v>249</v>
      </c>
      <c r="B90" s="31" t="s">
        <v>134</v>
      </c>
      <c r="C90" s="51">
        <v>4622268.7334593739</v>
      </c>
      <c r="D90" s="59">
        <v>6751246.4800617676</v>
      </c>
      <c r="E90" s="59">
        <v>1184663.7045463938</v>
      </c>
      <c r="F90" s="26">
        <v>944314.04205599998</v>
      </c>
      <c r="H90" s="59">
        <v>6849343.0656359289</v>
      </c>
      <c r="I90" s="59">
        <v>1080351.5172731972</v>
      </c>
      <c r="J90" s="59">
        <v>944314.04205599998</v>
      </c>
      <c r="L90" s="59">
        <v>6851091.7921795435</v>
      </c>
      <c r="M90" s="59">
        <v>976039.33000000054</v>
      </c>
      <c r="N90" s="59">
        <v>944314.04205599998</v>
      </c>
    </row>
    <row r="91" spans="1:14" x14ac:dyDescent="0.3">
      <c r="A91" s="31">
        <v>250</v>
      </c>
      <c r="B91" s="31" t="s">
        <v>135</v>
      </c>
      <c r="C91" s="51">
        <v>953226.69614956831</v>
      </c>
      <c r="D91" s="59">
        <v>1194988.9228152062</v>
      </c>
      <c r="E91" s="59">
        <v>137729.47876963799</v>
      </c>
      <c r="F91" s="26">
        <v>104032.74789599999</v>
      </c>
      <c r="H91" s="59">
        <v>1311438.1674196194</v>
      </c>
      <c r="I91" s="59">
        <v>147442.2243848189</v>
      </c>
      <c r="J91" s="59">
        <v>104032.74789599999</v>
      </c>
      <c r="L91" s="59">
        <v>1407408.9261435082</v>
      </c>
      <c r="M91" s="59">
        <v>157154.9699999998</v>
      </c>
      <c r="N91" s="59">
        <v>104032.74789599999</v>
      </c>
    </row>
    <row r="92" spans="1:14" x14ac:dyDescent="0.3">
      <c r="A92" s="31">
        <v>256</v>
      </c>
      <c r="B92" s="31" t="s">
        <v>136</v>
      </c>
      <c r="C92" s="51">
        <v>1456663.5497235488</v>
      </c>
      <c r="D92" s="59">
        <v>1809229.1607041424</v>
      </c>
      <c r="E92" s="59">
        <v>252984.92654659372</v>
      </c>
      <c r="F92" s="26">
        <v>99580.684433999995</v>
      </c>
      <c r="H92" s="59">
        <v>1910044.0643618433</v>
      </c>
      <c r="I92" s="59">
        <v>199619.45827329674</v>
      </c>
      <c r="J92" s="59">
        <v>99580.684433999995</v>
      </c>
      <c r="L92" s="59">
        <v>2002909.4567992403</v>
      </c>
      <c r="M92" s="59">
        <v>146253.98999999976</v>
      </c>
      <c r="N92" s="59">
        <v>99580.684433999995</v>
      </c>
    </row>
    <row r="93" spans="1:14" x14ac:dyDescent="0.3">
      <c r="A93" s="31">
        <v>257</v>
      </c>
      <c r="B93" s="31" t="s">
        <v>137</v>
      </c>
      <c r="C93" s="51">
        <v>33864257.410895072</v>
      </c>
      <c r="D93" s="59">
        <v>39623320.588290527</v>
      </c>
      <c r="E93" s="59">
        <v>4152413.3540014527</v>
      </c>
      <c r="F93" s="26">
        <v>1606649.8233939998</v>
      </c>
      <c r="H93" s="59">
        <v>39454478.292312905</v>
      </c>
      <c r="I93" s="59">
        <v>4309055.0270007178</v>
      </c>
      <c r="J93" s="59">
        <v>1606649.8233939998</v>
      </c>
      <c r="L93" s="59">
        <v>38777909.364679299</v>
      </c>
      <c r="M93" s="59">
        <v>4465696.6999999825</v>
      </c>
      <c r="N93" s="59">
        <v>1606649.8233939998</v>
      </c>
    </row>
    <row r="94" spans="1:14" x14ac:dyDescent="0.3">
      <c r="A94" s="31">
        <v>260</v>
      </c>
      <c r="B94" s="31" t="s">
        <v>138</v>
      </c>
      <c r="C94" s="51">
        <v>10367648.326839881</v>
      </c>
      <c r="D94" s="59">
        <v>12549548.200662309</v>
      </c>
      <c r="E94" s="59">
        <v>1473580.2949324294</v>
      </c>
      <c r="F94" s="26">
        <v>708319.57889000012</v>
      </c>
      <c r="H94" s="59">
        <v>12711923.994011201</v>
      </c>
      <c r="I94" s="59">
        <v>1310592.3174662152</v>
      </c>
      <c r="J94" s="59">
        <v>708319.57889000012</v>
      </c>
      <c r="L94" s="59">
        <v>13026745.361075975</v>
      </c>
      <c r="M94" s="59">
        <v>1147604.3400000012</v>
      </c>
      <c r="N94" s="59">
        <v>708319.57889000012</v>
      </c>
    </row>
    <row r="95" spans="1:14" x14ac:dyDescent="0.3">
      <c r="A95" s="31">
        <v>261</v>
      </c>
      <c r="B95" s="31" t="s">
        <v>139</v>
      </c>
      <c r="C95" s="51">
        <v>10226597.08178135</v>
      </c>
      <c r="D95" s="59">
        <v>11542137.512188718</v>
      </c>
      <c r="E95" s="59">
        <v>1036925.0079373678</v>
      </c>
      <c r="F95" s="26">
        <v>278615.42246999999</v>
      </c>
      <c r="H95" s="59">
        <v>11807358.805015184</v>
      </c>
      <c r="I95" s="59">
        <v>912741.34896868211</v>
      </c>
      <c r="J95" s="59">
        <v>278615.42246999999</v>
      </c>
      <c r="L95" s="59">
        <v>11715424.715317454</v>
      </c>
      <c r="M95" s="59">
        <v>788557.68999999645</v>
      </c>
      <c r="N95" s="59">
        <v>278615.42246999999</v>
      </c>
    </row>
    <row r="96" spans="1:14" x14ac:dyDescent="0.3">
      <c r="A96" s="31">
        <v>263</v>
      </c>
      <c r="B96" s="31" t="s">
        <v>140</v>
      </c>
      <c r="C96" s="51">
        <v>8185796.4889191845</v>
      </c>
      <c r="D96" s="59">
        <v>9380089.7898705117</v>
      </c>
      <c r="E96" s="59">
        <v>855980.68769732607</v>
      </c>
      <c r="F96" s="26">
        <v>338312.61325400003</v>
      </c>
      <c r="H96" s="59">
        <v>9738013.8995825611</v>
      </c>
      <c r="I96" s="59">
        <v>806219.71884866338</v>
      </c>
      <c r="J96" s="59">
        <v>338312.61325400003</v>
      </c>
      <c r="L96" s="59">
        <v>9916908.4979368448</v>
      </c>
      <c r="M96" s="59">
        <v>756458.75000000081</v>
      </c>
      <c r="N96" s="59">
        <v>338312.61325400003</v>
      </c>
    </row>
    <row r="97" spans="1:14" x14ac:dyDescent="0.3">
      <c r="A97" s="31">
        <v>265</v>
      </c>
      <c r="B97" s="31" t="s">
        <v>141</v>
      </c>
      <c r="C97" s="51">
        <v>1567726.4310988327</v>
      </c>
      <c r="D97" s="59">
        <v>1705411.3105072321</v>
      </c>
      <c r="E97" s="59">
        <v>98460.791890399196</v>
      </c>
      <c r="F97" s="26">
        <v>39224.087518</v>
      </c>
      <c r="H97" s="59">
        <v>1708336.1403355079</v>
      </c>
      <c r="I97" s="59">
        <v>103699.05094519953</v>
      </c>
      <c r="J97" s="59">
        <v>39224.087518</v>
      </c>
      <c r="L97" s="59">
        <v>1720618.8567096174</v>
      </c>
      <c r="M97" s="59">
        <v>108937.30999999988</v>
      </c>
      <c r="N97" s="59">
        <v>39224.087518</v>
      </c>
    </row>
    <row r="98" spans="1:14" x14ac:dyDescent="0.3">
      <c r="A98" s="31">
        <v>271</v>
      </c>
      <c r="B98" s="31" t="s">
        <v>142</v>
      </c>
      <c r="C98" s="51">
        <v>1969832.3582421392</v>
      </c>
      <c r="D98" s="59">
        <v>3222236.687848581</v>
      </c>
      <c r="E98" s="59">
        <v>656387.02418444166</v>
      </c>
      <c r="F98" s="26">
        <v>596017.305422</v>
      </c>
      <c r="H98" s="59">
        <v>3355526.2141320966</v>
      </c>
      <c r="I98" s="59">
        <v>682363.37209222023</v>
      </c>
      <c r="J98" s="59">
        <v>596017.305422</v>
      </c>
      <c r="L98" s="59">
        <v>3875653.2331390316</v>
      </c>
      <c r="M98" s="59">
        <v>708339.71999999892</v>
      </c>
      <c r="N98" s="59">
        <v>596017.305422</v>
      </c>
    </row>
    <row r="99" spans="1:14" x14ac:dyDescent="0.3">
      <c r="A99" s="31">
        <v>272</v>
      </c>
      <c r="B99" s="31" t="s">
        <v>143</v>
      </c>
      <c r="C99" s="51">
        <v>20378866.002368633</v>
      </c>
      <c r="D99" s="59">
        <v>27960927.04008799</v>
      </c>
      <c r="E99" s="59">
        <v>5381231.8460813574</v>
      </c>
      <c r="F99" s="26">
        <v>2200829.1916379998</v>
      </c>
      <c r="H99" s="59">
        <v>30372691.403695848</v>
      </c>
      <c r="I99" s="59">
        <v>5190450.8080406776</v>
      </c>
      <c r="J99" s="59">
        <v>2200829.1916379998</v>
      </c>
      <c r="L99" s="59">
        <v>31427688.490578581</v>
      </c>
      <c r="M99" s="59">
        <v>4999669.7699999977</v>
      </c>
      <c r="N99" s="59">
        <v>2200829.1916379998</v>
      </c>
    </row>
    <row r="100" spans="1:14" x14ac:dyDescent="0.3">
      <c r="A100" s="31">
        <v>273</v>
      </c>
      <c r="B100" s="31" t="s">
        <v>144</v>
      </c>
      <c r="C100" s="51">
        <v>4418458.3391707819</v>
      </c>
      <c r="D100" s="59">
        <v>5131713.2136457283</v>
      </c>
      <c r="E100" s="59">
        <v>562282.20555094653</v>
      </c>
      <c r="F100" s="26">
        <v>150972.66892400003</v>
      </c>
      <c r="H100" s="59">
        <v>4783368.0773058608</v>
      </c>
      <c r="I100" s="59">
        <v>508979.46777547267</v>
      </c>
      <c r="J100" s="59">
        <v>150972.66892400003</v>
      </c>
      <c r="L100" s="59">
        <v>4677189.2158042202</v>
      </c>
      <c r="M100" s="59">
        <v>455676.72999999882</v>
      </c>
      <c r="N100" s="59">
        <v>150972.66892400003</v>
      </c>
    </row>
    <row r="101" spans="1:14" x14ac:dyDescent="0.3">
      <c r="A101" s="31">
        <v>275</v>
      </c>
      <c r="B101" s="31" t="s">
        <v>145</v>
      </c>
      <c r="C101" s="51">
        <v>1865154.5092489291</v>
      </c>
      <c r="D101" s="59">
        <v>2318171.8787309234</v>
      </c>
      <c r="E101" s="59">
        <v>297444.62122799433</v>
      </c>
      <c r="F101" s="26">
        <v>155572.74825399998</v>
      </c>
      <c r="H101" s="59">
        <v>2275563.9053642172</v>
      </c>
      <c r="I101" s="59">
        <v>282230.35061399709</v>
      </c>
      <c r="J101" s="59">
        <v>155572.74825399998</v>
      </c>
      <c r="L101" s="59">
        <v>2298719.8312865635</v>
      </c>
      <c r="M101" s="59">
        <v>267016.07999999984</v>
      </c>
      <c r="N101" s="59">
        <v>155572.74825399998</v>
      </c>
    </row>
    <row r="102" spans="1:14" x14ac:dyDescent="0.3">
      <c r="A102" s="31">
        <v>276</v>
      </c>
      <c r="B102" s="31" t="s">
        <v>146</v>
      </c>
      <c r="C102" s="51">
        <v>15581149.688377311</v>
      </c>
      <c r="D102" s="59">
        <v>17962265.05160398</v>
      </c>
      <c r="E102" s="59">
        <v>1761269.5501786687</v>
      </c>
      <c r="F102" s="26">
        <v>619845.81304800021</v>
      </c>
      <c r="H102" s="59">
        <v>18384049.210921459</v>
      </c>
      <c r="I102" s="59">
        <v>1694840.4400893359</v>
      </c>
      <c r="J102" s="59">
        <v>619845.81304800021</v>
      </c>
      <c r="L102" s="59">
        <v>18689925.562025644</v>
      </c>
      <c r="M102" s="59">
        <v>1628411.3300000033</v>
      </c>
      <c r="N102" s="59">
        <v>619845.81304800021</v>
      </c>
    </row>
    <row r="103" spans="1:14" x14ac:dyDescent="0.3">
      <c r="A103" s="31">
        <v>280</v>
      </c>
      <c r="B103" s="31" t="s">
        <v>147</v>
      </c>
      <c r="C103" s="51">
        <v>2587207.2107204911</v>
      </c>
      <c r="D103" s="59">
        <v>2858423.1458559851</v>
      </c>
      <c r="E103" s="59">
        <v>175505.61673949397</v>
      </c>
      <c r="F103" s="26">
        <v>95710.318395999988</v>
      </c>
      <c r="H103" s="59">
        <v>2867479.2805040693</v>
      </c>
      <c r="I103" s="59">
        <v>182499.83336974698</v>
      </c>
      <c r="J103" s="59">
        <v>95710.318395999988</v>
      </c>
      <c r="L103" s="59">
        <v>2871866.9777479954</v>
      </c>
      <c r="M103" s="59">
        <v>189494.04999999996</v>
      </c>
      <c r="N103" s="59">
        <v>95710.318395999988</v>
      </c>
    </row>
    <row r="104" spans="1:14" x14ac:dyDescent="0.3">
      <c r="A104" s="31">
        <v>284</v>
      </c>
      <c r="B104" s="31" t="s">
        <v>148</v>
      </c>
      <c r="C104" s="51">
        <v>1806336.5191454359</v>
      </c>
      <c r="D104" s="59">
        <v>2088961.3370362364</v>
      </c>
      <c r="E104" s="59">
        <v>174390.63183080067</v>
      </c>
      <c r="F104" s="26">
        <v>108234.18605999999</v>
      </c>
      <c r="H104" s="59">
        <v>2128824.3202669611</v>
      </c>
      <c r="I104" s="59">
        <v>188773.8459154001</v>
      </c>
      <c r="J104" s="59">
        <v>108234.18605999999</v>
      </c>
      <c r="L104" s="59">
        <v>2119249.6115406705</v>
      </c>
      <c r="M104" s="59">
        <v>203157.05999999956</v>
      </c>
      <c r="N104" s="59">
        <v>108234.18605999999</v>
      </c>
    </row>
    <row r="105" spans="1:14" x14ac:dyDescent="0.3">
      <c r="A105" s="31">
        <v>285</v>
      </c>
      <c r="B105" s="31" t="s">
        <v>149</v>
      </c>
      <c r="C105" s="51">
        <v>-1061778.4197859038</v>
      </c>
      <c r="D105" s="59">
        <v>10055633.902203951</v>
      </c>
      <c r="E105" s="59">
        <v>7875759.4566158541</v>
      </c>
      <c r="F105" s="26">
        <v>3241652.8653740007</v>
      </c>
      <c r="H105" s="59">
        <v>10815184.314346828</v>
      </c>
      <c r="I105" s="59">
        <v>7296177.0633079186</v>
      </c>
      <c r="J105" s="59">
        <v>3241652.8653740007</v>
      </c>
      <c r="L105" s="59">
        <v>11221857.367655436</v>
      </c>
      <c r="M105" s="59">
        <v>6716594.669999985</v>
      </c>
      <c r="N105" s="59">
        <v>3241652.8653740007</v>
      </c>
    </row>
    <row r="106" spans="1:14" x14ac:dyDescent="0.3">
      <c r="A106" s="31">
        <v>286</v>
      </c>
      <c r="B106" s="31" t="s">
        <v>150</v>
      </c>
      <c r="C106" s="51">
        <v>-9557498.5435103569</v>
      </c>
      <c r="D106" s="59">
        <v>4644057.8180638589</v>
      </c>
      <c r="E106" s="59">
        <v>10193877.837802215</v>
      </c>
      <c r="F106" s="26">
        <v>4007678.5237720013</v>
      </c>
      <c r="H106" s="59">
        <v>6890984.3844107967</v>
      </c>
      <c r="I106" s="59">
        <v>9639830.5089011043</v>
      </c>
      <c r="J106" s="59">
        <v>4007678.5237720013</v>
      </c>
      <c r="L106" s="59">
        <v>10031234.397113729</v>
      </c>
      <c r="M106" s="59">
        <v>9085783.1799999941</v>
      </c>
      <c r="N106" s="59">
        <v>4007678.5237720013</v>
      </c>
    </row>
    <row r="107" spans="1:14" x14ac:dyDescent="0.3">
      <c r="A107" s="31">
        <v>287</v>
      </c>
      <c r="B107" s="31" t="s">
        <v>151</v>
      </c>
      <c r="C107" s="51">
        <v>5974985.3332451535</v>
      </c>
      <c r="D107" s="59">
        <v>6527941.1867775843</v>
      </c>
      <c r="E107" s="59">
        <v>427758.86423043068</v>
      </c>
      <c r="F107" s="26">
        <v>125196.98930200002</v>
      </c>
      <c r="H107" s="59">
        <v>6903983.8398321681</v>
      </c>
      <c r="I107" s="59">
        <v>448994.98211521527</v>
      </c>
      <c r="J107" s="59">
        <v>125196.98930200002</v>
      </c>
      <c r="L107" s="59">
        <v>7063318.3729934394</v>
      </c>
      <c r="M107" s="59">
        <v>470231.09999999974</v>
      </c>
      <c r="N107" s="59">
        <v>125196.98930200002</v>
      </c>
    </row>
    <row r="108" spans="1:14" x14ac:dyDescent="0.3">
      <c r="A108" s="31">
        <v>288</v>
      </c>
      <c r="B108" s="31" t="s">
        <v>152</v>
      </c>
      <c r="C108" s="51">
        <v>6210287.8830849808</v>
      </c>
      <c r="D108" s="59">
        <v>6923838.0100961784</v>
      </c>
      <c r="E108" s="59">
        <v>473881.9562691981</v>
      </c>
      <c r="F108" s="26">
        <v>239668.17074199999</v>
      </c>
      <c r="H108" s="59">
        <v>7039588.0653858259</v>
      </c>
      <c r="I108" s="59">
        <v>489056.04313459952</v>
      </c>
      <c r="J108" s="59">
        <v>239668.17074199999</v>
      </c>
      <c r="L108" s="59">
        <v>7247457.1502250684</v>
      </c>
      <c r="M108" s="59">
        <v>504230.13000000099</v>
      </c>
      <c r="N108" s="59">
        <v>239668.17074199999</v>
      </c>
    </row>
    <row r="109" spans="1:14" x14ac:dyDescent="0.3">
      <c r="A109" s="31">
        <v>290</v>
      </c>
      <c r="B109" s="31" t="s">
        <v>153</v>
      </c>
      <c r="C109" s="51">
        <v>6579653.0439550886</v>
      </c>
      <c r="D109" s="59">
        <v>8331505.7583894571</v>
      </c>
      <c r="E109" s="59">
        <v>1333862.6838223687</v>
      </c>
      <c r="F109" s="26">
        <v>417990.03061200003</v>
      </c>
      <c r="H109" s="59">
        <v>8411459.1466608718</v>
      </c>
      <c r="I109" s="59">
        <v>1069891.486911183</v>
      </c>
      <c r="J109" s="59">
        <v>417990.03061200003</v>
      </c>
      <c r="L109" s="59">
        <v>8178616.6805376727</v>
      </c>
      <c r="M109" s="59">
        <v>805920.28999999724</v>
      </c>
      <c r="N109" s="59">
        <v>417990.03061200003</v>
      </c>
    </row>
    <row r="110" spans="1:14" x14ac:dyDescent="0.3">
      <c r="A110" s="31">
        <v>291</v>
      </c>
      <c r="B110" s="31" t="s">
        <v>154</v>
      </c>
      <c r="C110" s="51">
        <v>2145965.3330203299</v>
      </c>
      <c r="D110" s="59">
        <v>2478750.1797029958</v>
      </c>
      <c r="E110" s="59">
        <v>207375.43640266615</v>
      </c>
      <c r="F110" s="26">
        <v>125409.41028000001</v>
      </c>
      <c r="H110" s="59">
        <v>2510704.1626015436</v>
      </c>
      <c r="I110" s="59">
        <v>201618.19820133288</v>
      </c>
      <c r="J110" s="59">
        <v>125409.41028000001</v>
      </c>
      <c r="L110" s="59">
        <v>2475145.398557995</v>
      </c>
      <c r="M110" s="59">
        <v>195860.95999999967</v>
      </c>
      <c r="N110" s="59">
        <v>125409.41028000001</v>
      </c>
    </row>
    <row r="111" spans="1:14" x14ac:dyDescent="0.3">
      <c r="A111" s="31">
        <v>297</v>
      </c>
      <c r="B111" s="31" t="s">
        <v>155</v>
      </c>
      <c r="C111" s="51">
        <v>17194636.413719732</v>
      </c>
      <c r="D111" s="59">
        <v>34639443.108228981</v>
      </c>
      <c r="E111" s="59">
        <v>14052102.492083251</v>
      </c>
      <c r="F111" s="26">
        <v>3392704.2024259986</v>
      </c>
      <c r="H111" s="59">
        <v>39988446.722524166</v>
      </c>
      <c r="I111" s="59">
        <v>14123878.546041623</v>
      </c>
      <c r="J111" s="59">
        <v>3392704.2024259986</v>
      </c>
      <c r="L111" s="59">
        <v>40386045.706963181</v>
      </c>
      <c r="M111" s="59">
        <v>14195654.599999994</v>
      </c>
      <c r="N111" s="59">
        <v>3392704.2024259986</v>
      </c>
    </row>
    <row r="112" spans="1:14" x14ac:dyDescent="0.3">
      <c r="A112" s="31">
        <v>300</v>
      </c>
      <c r="B112" s="31" t="s">
        <v>156</v>
      </c>
      <c r="C112" s="51">
        <v>4239706.9473686535</v>
      </c>
      <c r="D112" s="59">
        <v>4563740.7082391735</v>
      </c>
      <c r="E112" s="59">
        <v>224621.58292851923</v>
      </c>
      <c r="F112" s="26">
        <v>99412.17794199998</v>
      </c>
      <c r="H112" s="59">
        <v>4528536.4498716611</v>
      </c>
      <c r="I112" s="59">
        <v>240139.29146425991</v>
      </c>
      <c r="J112" s="59">
        <v>99412.17794199998</v>
      </c>
      <c r="L112" s="59">
        <v>4532612.1440797504</v>
      </c>
      <c r="M112" s="59">
        <v>255657.00000000064</v>
      </c>
      <c r="N112" s="59">
        <v>99412.17794199998</v>
      </c>
    </row>
    <row r="113" spans="1:14" x14ac:dyDescent="0.3">
      <c r="A113" s="31">
        <v>301</v>
      </c>
      <c r="B113" s="31" t="s">
        <v>157</v>
      </c>
      <c r="C113" s="51">
        <v>9781210.9759900607</v>
      </c>
      <c r="D113" s="59">
        <v>12584570.828479711</v>
      </c>
      <c r="E113" s="59">
        <v>2033649.5728436504</v>
      </c>
      <c r="F113" s="26">
        <v>769710.27964600013</v>
      </c>
      <c r="H113" s="59">
        <v>13288866.884019911</v>
      </c>
      <c r="I113" s="59">
        <v>1928817.4614218245</v>
      </c>
      <c r="J113" s="59">
        <v>769710.27964600013</v>
      </c>
      <c r="L113" s="59">
        <v>14288726.812122241</v>
      </c>
      <c r="M113" s="59">
        <v>1823985.3499999989</v>
      </c>
      <c r="N113" s="59">
        <v>769710.27964600013</v>
      </c>
    </row>
    <row r="114" spans="1:14" x14ac:dyDescent="0.3">
      <c r="A114" s="31">
        <v>304</v>
      </c>
      <c r="B114" s="31" t="s">
        <v>158</v>
      </c>
      <c r="C114" s="51">
        <v>-135828.27636084714</v>
      </c>
      <c r="D114" s="59">
        <v>3308.3881755270413</v>
      </c>
      <c r="E114" s="59">
        <v>107954.98523837418</v>
      </c>
      <c r="F114" s="26">
        <v>31181.679298000003</v>
      </c>
      <c r="H114" s="59">
        <v>14809.071827880798</v>
      </c>
      <c r="I114" s="59">
        <v>98273.977619187077</v>
      </c>
      <c r="J114" s="59">
        <v>31181.679298000003</v>
      </c>
      <c r="L114" s="59">
        <v>-31737.563518705407</v>
      </c>
      <c r="M114" s="59">
        <v>88592.969999999972</v>
      </c>
      <c r="N114" s="59">
        <v>31181.679298000003</v>
      </c>
    </row>
    <row r="115" spans="1:14" x14ac:dyDescent="0.3">
      <c r="A115" s="31">
        <v>305</v>
      </c>
      <c r="B115" s="31" t="s">
        <v>159</v>
      </c>
      <c r="C115" s="51">
        <v>11867351.218541715</v>
      </c>
      <c r="D115" s="59">
        <v>14671713.29786098</v>
      </c>
      <c r="E115" s="59">
        <v>1843091.3160972656</v>
      </c>
      <c r="F115" s="26">
        <v>961270.76322199986</v>
      </c>
      <c r="H115" s="59">
        <v>14829916.469436664</v>
      </c>
      <c r="I115" s="59">
        <v>1707419.7430486314</v>
      </c>
      <c r="J115" s="59">
        <v>961270.76322199986</v>
      </c>
      <c r="L115" s="59">
        <v>14805871.737250455</v>
      </c>
      <c r="M115" s="59">
        <v>1571748.1699999971</v>
      </c>
      <c r="N115" s="59">
        <v>961270.76322199986</v>
      </c>
    </row>
    <row r="116" spans="1:14" x14ac:dyDescent="0.3">
      <c r="A116" s="31">
        <v>309</v>
      </c>
      <c r="B116" s="31" t="s">
        <v>160</v>
      </c>
      <c r="C116" s="51">
        <v>2336759.4849018594</v>
      </c>
      <c r="D116" s="59">
        <v>4011817.0315666427</v>
      </c>
      <c r="E116" s="59">
        <v>1042763.6773807833</v>
      </c>
      <c r="F116" s="26">
        <v>632293.86928400001</v>
      </c>
      <c r="H116" s="59">
        <v>4327388.3486312162</v>
      </c>
      <c r="I116" s="59">
        <v>952549.59869039163</v>
      </c>
      <c r="J116" s="59">
        <v>632293.86928400001</v>
      </c>
      <c r="L116" s="59">
        <v>4579546.5656014793</v>
      </c>
      <c r="M116" s="59">
        <v>862335.52</v>
      </c>
      <c r="N116" s="59">
        <v>632293.86928400001</v>
      </c>
    </row>
    <row r="117" spans="1:14" x14ac:dyDescent="0.3">
      <c r="A117" s="31">
        <v>312</v>
      </c>
      <c r="B117" s="31" t="s">
        <v>161</v>
      </c>
      <c r="C117" s="51">
        <v>844739.57882019528</v>
      </c>
      <c r="D117" s="59">
        <v>1018546.4496059183</v>
      </c>
      <c r="E117" s="59">
        <v>93167.872037722918</v>
      </c>
      <c r="F117" s="26">
        <v>80638.998748000013</v>
      </c>
      <c r="H117" s="59">
        <v>1185394.7930224207</v>
      </c>
      <c r="I117" s="59">
        <v>96626.686018861365</v>
      </c>
      <c r="J117" s="59">
        <v>80638.998748000013</v>
      </c>
      <c r="L117" s="59">
        <v>1287144.695849638</v>
      </c>
      <c r="M117" s="59">
        <v>100085.4999999998</v>
      </c>
      <c r="N117" s="59">
        <v>80638.998748000013</v>
      </c>
    </row>
    <row r="118" spans="1:14" x14ac:dyDescent="0.3">
      <c r="A118" s="31">
        <v>316</v>
      </c>
      <c r="B118" s="31" t="s">
        <v>162</v>
      </c>
      <c r="C118" s="51">
        <v>599897.54706814908</v>
      </c>
      <c r="D118" s="59">
        <v>1451759.8814938823</v>
      </c>
      <c r="E118" s="59">
        <v>535775.56296373322</v>
      </c>
      <c r="F118" s="26">
        <v>316086.77146200003</v>
      </c>
      <c r="H118" s="59">
        <v>1537699.0956739206</v>
      </c>
      <c r="I118" s="59">
        <v>509623.46648186632</v>
      </c>
      <c r="J118" s="59">
        <v>316086.77146200003</v>
      </c>
      <c r="L118" s="59">
        <v>1595593.5341958429</v>
      </c>
      <c r="M118" s="59">
        <v>483471.3699999993</v>
      </c>
      <c r="N118" s="59">
        <v>316086.77146200003</v>
      </c>
    </row>
    <row r="119" spans="1:14" x14ac:dyDescent="0.3">
      <c r="A119" s="31">
        <v>317</v>
      </c>
      <c r="B119" s="31" t="s">
        <v>163</v>
      </c>
      <c r="C119" s="51">
        <v>3911474.9276850629</v>
      </c>
      <c r="D119" s="59">
        <v>4281345.203892001</v>
      </c>
      <c r="E119" s="59">
        <v>250505.067474938</v>
      </c>
      <c r="F119" s="26">
        <v>119365.20873200001</v>
      </c>
      <c r="H119" s="59">
        <v>4289546.6775970906</v>
      </c>
      <c r="I119" s="59">
        <v>236947.99373746917</v>
      </c>
      <c r="J119" s="59">
        <v>119365.20873200001</v>
      </c>
      <c r="L119" s="59">
        <v>4312115.6189175397</v>
      </c>
      <c r="M119" s="59">
        <v>223390.9200000003</v>
      </c>
      <c r="N119" s="59">
        <v>119365.20873200001</v>
      </c>
    </row>
    <row r="120" spans="1:14" x14ac:dyDescent="0.3">
      <c r="A120" s="31">
        <v>320</v>
      </c>
      <c r="B120" s="31" t="s">
        <v>164</v>
      </c>
      <c r="C120" s="51">
        <v>4810825.9655464534</v>
      </c>
      <c r="D120" s="59">
        <v>6012705.8144734735</v>
      </c>
      <c r="E120" s="59">
        <v>866832.91485901992</v>
      </c>
      <c r="F120" s="26">
        <v>335046.934068</v>
      </c>
      <c r="H120" s="59">
        <v>6268975.7396870004</v>
      </c>
      <c r="I120" s="59">
        <v>823399.2824295091</v>
      </c>
      <c r="J120" s="59">
        <v>335046.934068</v>
      </c>
      <c r="L120" s="59">
        <v>6482306.2018373106</v>
      </c>
      <c r="M120" s="59">
        <v>779965.64999999839</v>
      </c>
      <c r="N120" s="59">
        <v>335046.934068</v>
      </c>
    </row>
    <row r="121" spans="1:14" x14ac:dyDescent="0.3">
      <c r="A121" s="31">
        <v>322</v>
      </c>
      <c r="B121" s="31" t="s">
        <v>165</v>
      </c>
      <c r="C121" s="51">
        <v>8467489.5782379452</v>
      </c>
      <c r="D121" s="59">
        <v>9161250.2434107922</v>
      </c>
      <c r="E121" s="59">
        <v>532201.22990484757</v>
      </c>
      <c r="F121" s="26">
        <v>161559.43526800003</v>
      </c>
      <c r="H121" s="59">
        <v>9420960.8144188467</v>
      </c>
      <c r="I121" s="59">
        <v>553093.10995242256</v>
      </c>
      <c r="J121" s="59">
        <v>161559.43526800003</v>
      </c>
      <c r="L121" s="59">
        <v>9522054.1818768624</v>
      </c>
      <c r="M121" s="59">
        <v>573984.98999999743</v>
      </c>
      <c r="N121" s="59">
        <v>161559.43526800003</v>
      </c>
    </row>
    <row r="122" spans="1:14" x14ac:dyDescent="0.3">
      <c r="A122" s="31">
        <v>398</v>
      </c>
      <c r="B122" s="31" t="s">
        <v>166</v>
      </c>
      <c r="C122" s="51">
        <v>60367621.695648812</v>
      </c>
      <c r="D122" s="59">
        <v>80897265.117460817</v>
      </c>
      <c r="E122" s="59">
        <v>15940379.144060005</v>
      </c>
      <c r="F122" s="26">
        <v>4589264.2777520018</v>
      </c>
      <c r="H122" s="59">
        <v>82407814.579059929</v>
      </c>
      <c r="I122" s="59">
        <v>16227532.362029977</v>
      </c>
      <c r="J122" s="59">
        <v>4589264.2777520018</v>
      </c>
      <c r="L122" s="59">
        <v>81595788.5864048</v>
      </c>
      <c r="M122" s="59">
        <v>16514685.57999995</v>
      </c>
      <c r="N122" s="59">
        <v>4589264.2777520018</v>
      </c>
    </row>
    <row r="123" spans="1:14" x14ac:dyDescent="0.3">
      <c r="A123" s="31">
        <v>399</v>
      </c>
      <c r="B123" s="31" t="s">
        <v>167</v>
      </c>
      <c r="C123" s="51">
        <v>4250652.2127752751</v>
      </c>
      <c r="D123" s="59">
        <v>5181839.078503482</v>
      </c>
      <c r="E123" s="59">
        <v>682620.80213620665</v>
      </c>
      <c r="F123" s="26">
        <v>248566.06359199999</v>
      </c>
      <c r="H123" s="59">
        <v>5439984.7629701588</v>
      </c>
      <c r="I123" s="59">
        <v>679139.43606810225</v>
      </c>
      <c r="J123" s="59">
        <v>248566.06359199999</v>
      </c>
      <c r="L123" s="59">
        <v>5576431.0942706149</v>
      </c>
      <c r="M123" s="59">
        <v>675658.06999999797</v>
      </c>
      <c r="N123" s="59">
        <v>248566.06359199999</v>
      </c>
    </row>
    <row r="124" spans="1:14" x14ac:dyDescent="0.3">
      <c r="A124" s="31">
        <v>400</v>
      </c>
      <c r="B124" s="31" t="s">
        <v>168</v>
      </c>
      <c r="C124" s="51">
        <v>8662876.8524837829</v>
      </c>
      <c r="D124" s="59">
        <v>9828527.843613036</v>
      </c>
      <c r="E124" s="59">
        <v>855305.04290925257</v>
      </c>
      <c r="F124" s="26">
        <v>310345.94822000008</v>
      </c>
      <c r="H124" s="59">
        <v>9752038.4619205892</v>
      </c>
      <c r="I124" s="59">
        <v>874221.07645462546</v>
      </c>
      <c r="J124" s="59">
        <v>310345.94822000008</v>
      </c>
      <c r="L124" s="59">
        <v>9783293.6751225237</v>
      </c>
      <c r="M124" s="59">
        <v>893137.10999999836</v>
      </c>
      <c r="N124" s="59">
        <v>310345.94822000008</v>
      </c>
    </row>
    <row r="125" spans="1:14" x14ac:dyDescent="0.3">
      <c r="A125" s="31">
        <v>402</v>
      </c>
      <c r="B125" s="31" t="s">
        <v>169</v>
      </c>
      <c r="C125" s="51">
        <v>3801654.1729029934</v>
      </c>
      <c r="D125" s="59">
        <v>5265611.6582883103</v>
      </c>
      <c r="E125" s="59">
        <v>1076094.2474693167</v>
      </c>
      <c r="F125" s="26">
        <v>387863.23791600007</v>
      </c>
      <c r="H125" s="59">
        <v>5653965.2837113533</v>
      </c>
      <c r="I125" s="59">
        <v>1029337.2537346571</v>
      </c>
      <c r="J125" s="59">
        <v>387863.23791600007</v>
      </c>
      <c r="L125" s="59">
        <v>6150950.8812350137</v>
      </c>
      <c r="M125" s="59">
        <v>982580.25999999756</v>
      </c>
      <c r="N125" s="59">
        <v>387863.23791600007</v>
      </c>
    </row>
    <row r="126" spans="1:14" x14ac:dyDescent="0.3">
      <c r="A126" s="31">
        <v>403</v>
      </c>
      <c r="B126" s="31" t="s">
        <v>170</v>
      </c>
      <c r="C126" s="51">
        <v>2435870.3706904966</v>
      </c>
      <c r="D126" s="59">
        <v>2733284.9146590177</v>
      </c>
      <c r="E126" s="59">
        <v>227230.94540652126</v>
      </c>
      <c r="F126" s="26">
        <v>70183.598561999999</v>
      </c>
      <c r="H126" s="59">
        <v>2736086.4191554375</v>
      </c>
      <c r="I126" s="59">
        <v>225145.48770326044</v>
      </c>
      <c r="J126" s="59">
        <v>70183.598561999999</v>
      </c>
      <c r="L126" s="59">
        <v>2830080.9262818382</v>
      </c>
      <c r="M126" s="59">
        <v>223060.02999999962</v>
      </c>
      <c r="N126" s="59">
        <v>70183.598561999999</v>
      </c>
    </row>
    <row r="127" spans="1:14" x14ac:dyDescent="0.3">
      <c r="A127" s="31">
        <v>405</v>
      </c>
      <c r="B127" s="31" t="s">
        <v>171</v>
      </c>
      <c r="C127" s="51">
        <v>14682826.170212738</v>
      </c>
      <c r="D127" s="59">
        <v>29085636.781170644</v>
      </c>
      <c r="E127" s="59">
        <v>9620545.8270459063</v>
      </c>
      <c r="F127" s="26">
        <v>4782264.7839120002</v>
      </c>
      <c r="H127" s="59">
        <v>29184616.217252657</v>
      </c>
      <c r="I127" s="59">
        <v>9288471.3635229412</v>
      </c>
      <c r="J127" s="59">
        <v>4782264.7839120002</v>
      </c>
      <c r="L127" s="59">
        <v>29966516.988364387</v>
      </c>
      <c r="M127" s="59">
        <v>8956396.8999999762</v>
      </c>
      <c r="N127" s="59">
        <v>4782264.7839120002</v>
      </c>
    </row>
    <row r="128" spans="1:14" x14ac:dyDescent="0.3">
      <c r="A128" s="31">
        <v>407</v>
      </c>
      <c r="B128" s="31" t="s">
        <v>172</v>
      </c>
      <c r="C128" s="51">
        <v>2585572.3543713945</v>
      </c>
      <c r="D128" s="59">
        <v>2871149.7159918323</v>
      </c>
      <c r="E128" s="59">
        <v>255200.33925243796</v>
      </c>
      <c r="F128" s="26">
        <v>30377.022368000045</v>
      </c>
      <c r="H128" s="59">
        <v>2850818.9830131284</v>
      </c>
      <c r="I128" s="59">
        <v>264299.8346262186</v>
      </c>
      <c r="J128" s="59">
        <v>30377.022368000045</v>
      </c>
      <c r="L128" s="59">
        <v>2992845.4087937325</v>
      </c>
      <c r="M128" s="59">
        <v>273399.3299999992</v>
      </c>
      <c r="N128" s="59">
        <v>30377.022368000045</v>
      </c>
    </row>
    <row r="129" spans="1:14" x14ac:dyDescent="0.3">
      <c r="A129" s="31">
        <v>408</v>
      </c>
      <c r="B129" s="31" t="s">
        <v>173</v>
      </c>
      <c r="C129" s="51">
        <v>11536245.5232765</v>
      </c>
      <c r="D129" s="59">
        <v>13296125.515535019</v>
      </c>
      <c r="E129" s="59">
        <v>1279513.7144825207</v>
      </c>
      <c r="F129" s="26">
        <v>480366.27777600003</v>
      </c>
      <c r="H129" s="59">
        <v>13649790.988774721</v>
      </c>
      <c r="I129" s="59">
        <v>1265095.1022412602</v>
      </c>
      <c r="J129" s="59">
        <v>480366.27777600003</v>
      </c>
      <c r="L129" s="59">
        <v>14004691.867968787</v>
      </c>
      <c r="M129" s="59">
        <v>1250676.4899999998</v>
      </c>
      <c r="N129" s="59">
        <v>480366.27777600003</v>
      </c>
    </row>
    <row r="130" spans="1:14" x14ac:dyDescent="0.3">
      <c r="A130" s="31">
        <v>410</v>
      </c>
      <c r="B130" s="31" t="s">
        <v>174</v>
      </c>
      <c r="C130" s="51">
        <v>15064285.130191242</v>
      </c>
      <c r="D130" s="59">
        <v>17830285.849792507</v>
      </c>
      <c r="E130" s="59">
        <v>1953796.381733265</v>
      </c>
      <c r="F130" s="26">
        <v>812204.33786799992</v>
      </c>
      <c r="H130" s="59">
        <v>18958888.449488234</v>
      </c>
      <c r="I130" s="59">
        <v>1934581.9158666311</v>
      </c>
      <c r="J130" s="59">
        <v>812204.33786799992</v>
      </c>
      <c r="L130" s="59">
        <v>19746523.966855898</v>
      </c>
      <c r="M130" s="59">
        <v>1915367.4499999974</v>
      </c>
      <c r="N130" s="59">
        <v>812204.33786799992</v>
      </c>
    </row>
    <row r="131" spans="1:14" x14ac:dyDescent="0.3">
      <c r="A131" s="31">
        <v>416</v>
      </c>
      <c r="B131" s="31" t="s">
        <v>175</v>
      </c>
      <c r="C131" s="51">
        <v>1759266.8756640875</v>
      </c>
      <c r="D131" s="59">
        <v>2131877.7392112864</v>
      </c>
      <c r="E131" s="59">
        <v>258132.09298719894</v>
      </c>
      <c r="F131" s="26">
        <v>114478.77056</v>
      </c>
      <c r="H131" s="59">
        <v>2296809.5835660389</v>
      </c>
      <c r="I131" s="59">
        <v>265297.84649359901</v>
      </c>
      <c r="J131" s="59">
        <v>114478.77056</v>
      </c>
      <c r="L131" s="59">
        <v>2464791.71293408</v>
      </c>
      <c r="M131" s="59">
        <v>272463.59999999899</v>
      </c>
      <c r="N131" s="59">
        <v>114478.77056</v>
      </c>
    </row>
    <row r="132" spans="1:14" x14ac:dyDescent="0.3">
      <c r="A132" s="31">
        <v>418</v>
      </c>
      <c r="B132" s="31" t="s">
        <v>176</v>
      </c>
      <c r="C132" s="51">
        <v>18890715.563244686</v>
      </c>
      <c r="D132" s="59">
        <v>22254244.56169397</v>
      </c>
      <c r="E132" s="59">
        <v>2057366.0069312812</v>
      </c>
      <c r="F132" s="26">
        <v>1306162.9915180006</v>
      </c>
      <c r="H132" s="59">
        <v>22819590.812302392</v>
      </c>
      <c r="I132" s="59">
        <v>2221253.7834656341</v>
      </c>
      <c r="J132" s="59">
        <v>1306162.9915180006</v>
      </c>
      <c r="L132" s="59">
        <v>22381158.074142151</v>
      </c>
      <c r="M132" s="59">
        <v>2385141.5599999866</v>
      </c>
      <c r="N132" s="59">
        <v>1306162.9915180006</v>
      </c>
    </row>
    <row r="133" spans="1:14" x14ac:dyDescent="0.3">
      <c r="A133" s="31">
        <v>420</v>
      </c>
      <c r="B133" s="31" t="s">
        <v>177</v>
      </c>
      <c r="C133" s="51">
        <v>4225204.1832778119</v>
      </c>
      <c r="D133" s="59">
        <v>5328984.2787098913</v>
      </c>
      <c r="E133" s="59">
        <v>832446.30208607926</v>
      </c>
      <c r="F133" s="26">
        <v>271333.79334599996</v>
      </c>
      <c r="H133" s="59">
        <v>5425509.0166165316</v>
      </c>
      <c r="I133" s="59">
        <v>840166.98604303901</v>
      </c>
      <c r="J133" s="59">
        <v>271333.79334599996</v>
      </c>
      <c r="L133" s="59">
        <v>5644775.0257121846</v>
      </c>
      <c r="M133" s="59">
        <v>847887.66999999888</v>
      </c>
      <c r="N133" s="59">
        <v>271333.79334599996</v>
      </c>
    </row>
    <row r="134" spans="1:14" x14ac:dyDescent="0.3">
      <c r="A134" s="31">
        <v>421</v>
      </c>
      <c r="B134" s="31" t="s">
        <v>178</v>
      </c>
      <c r="C134" s="51">
        <v>1363045.5174722504</v>
      </c>
      <c r="D134" s="59">
        <v>1442740.4493113221</v>
      </c>
      <c r="E134" s="59">
        <v>63037.805199071736</v>
      </c>
      <c r="F134" s="26">
        <v>16657.126639999999</v>
      </c>
      <c r="H134" s="59">
        <v>1397672.62882178</v>
      </c>
      <c r="I134" s="59">
        <v>62730.892599535815</v>
      </c>
      <c r="J134" s="59">
        <v>16657.126639999999</v>
      </c>
      <c r="L134" s="59">
        <v>1422158.801547922</v>
      </c>
      <c r="M134" s="59">
        <v>62423.97999999988</v>
      </c>
      <c r="N134" s="59">
        <v>16657.126639999999</v>
      </c>
    </row>
    <row r="135" spans="1:14" x14ac:dyDescent="0.3">
      <c r="A135" s="31">
        <v>422</v>
      </c>
      <c r="B135" s="31" t="s">
        <v>179</v>
      </c>
      <c r="C135" s="51">
        <v>4910034.0854946226</v>
      </c>
      <c r="D135" s="59">
        <v>7529842.2891366053</v>
      </c>
      <c r="E135" s="59">
        <v>1643090.404353983</v>
      </c>
      <c r="F135" s="26">
        <v>976717.79928800021</v>
      </c>
      <c r="H135" s="59">
        <v>7727571.612300247</v>
      </c>
      <c r="I135" s="59">
        <v>1457676.97217699</v>
      </c>
      <c r="J135" s="59">
        <v>976717.79928800021</v>
      </c>
      <c r="L135" s="59">
        <v>8296151.5559045197</v>
      </c>
      <c r="M135" s="59">
        <v>1272263.5399999968</v>
      </c>
      <c r="N135" s="59">
        <v>976717.79928800021</v>
      </c>
    </row>
    <row r="136" spans="1:14" x14ac:dyDescent="0.3">
      <c r="A136" s="31">
        <v>423</v>
      </c>
      <c r="B136" s="31" t="s">
        <v>180</v>
      </c>
      <c r="C136" s="51">
        <v>16076372.073389277</v>
      </c>
      <c r="D136" s="59">
        <v>18514128.486331869</v>
      </c>
      <c r="E136" s="59">
        <v>1729120.3213945925</v>
      </c>
      <c r="F136" s="26">
        <v>708636.09154800011</v>
      </c>
      <c r="H136" s="59">
        <v>18922402.0474343</v>
      </c>
      <c r="I136" s="59">
        <v>1790379.9456972971</v>
      </c>
      <c r="J136" s="59">
        <v>708636.09154800011</v>
      </c>
      <c r="L136" s="59">
        <v>18208296.687744431</v>
      </c>
      <c r="M136" s="59">
        <v>1851639.5700000019</v>
      </c>
      <c r="N136" s="59">
        <v>708636.09154800011</v>
      </c>
    </row>
    <row r="137" spans="1:14" x14ac:dyDescent="0.3">
      <c r="A137" s="31">
        <v>425</v>
      </c>
      <c r="B137" s="31" t="s">
        <v>181</v>
      </c>
      <c r="C137" s="51">
        <v>19309678.125623405</v>
      </c>
      <c r="D137" s="59">
        <v>20511440.230137452</v>
      </c>
      <c r="E137" s="59">
        <v>903931.45062404766</v>
      </c>
      <c r="F137" s="26">
        <v>297830.65389000007</v>
      </c>
      <c r="H137" s="59">
        <v>21309993.804935925</v>
      </c>
      <c r="I137" s="59">
        <v>882152.33531202329</v>
      </c>
      <c r="J137" s="59">
        <v>297830.65389000007</v>
      </c>
      <c r="L137" s="59">
        <v>21591130.989439297</v>
      </c>
      <c r="M137" s="59">
        <v>860373.21999999892</v>
      </c>
      <c r="N137" s="59">
        <v>297830.65389000007</v>
      </c>
    </row>
    <row r="138" spans="1:14" x14ac:dyDescent="0.3">
      <c r="A138" s="31">
        <v>426</v>
      </c>
      <c r="B138" s="31" t="s">
        <v>182</v>
      </c>
      <c r="C138" s="51">
        <v>8089930.8295250097</v>
      </c>
      <c r="D138" s="59">
        <v>10124054.423684526</v>
      </c>
      <c r="E138" s="59">
        <v>1557808.6527495151</v>
      </c>
      <c r="F138" s="26">
        <v>476314.94141000003</v>
      </c>
      <c r="H138" s="59">
        <v>10591167.154944465</v>
      </c>
      <c r="I138" s="59">
        <v>1453505.1863747572</v>
      </c>
      <c r="J138" s="59">
        <v>476314.94141000003</v>
      </c>
      <c r="L138" s="59">
        <v>10999268.157496087</v>
      </c>
      <c r="M138" s="59">
        <v>1349201.7199999993</v>
      </c>
      <c r="N138" s="59">
        <v>476314.94141000003</v>
      </c>
    </row>
    <row r="139" spans="1:14" x14ac:dyDescent="0.3">
      <c r="A139" s="31">
        <v>430</v>
      </c>
      <c r="B139" s="31" t="s">
        <v>183</v>
      </c>
      <c r="C139" s="51">
        <v>8522706.5935878083</v>
      </c>
      <c r="D139" s="59">
        <v>10864854.778384151</v>
      </c>
      <c r="E139" s="59">
        <v>1481641.5602803421</v>
      </c>
      <c r="F139" s="26">
        <v>860506.62451600016</v>
      </c>
      <c r="H139" s="59">
        <v>10943104.063544964</v>
      </c>
      <c r="I139" s="59">
        <v>1534936.9401401689</v>
      </c>
      <c r="J139" s="59">
        <v>860506.62451600016</v>
      </c>
      <c r="L139" s="59">
        <v>11472914.353115199</v>
      </c>
      <c r="M139" s="59">
        <v>1588232.3199999961</v>
      </c>
      <c r="N139" s="59">
        <v>860506.62451600016</v>
      </c>
    </row>
    <row r="140" spans="1:14" x14ac:dyDescent="0.3">
      <c r="A140" s="31">
        <v>433</v>
      </c>
      <c r="B140" s="31" t="s">
        <v>184</v>
      </c>
      <c r="C140" s="51">
        <v>3979317.2462932882</v>
      </c>
      <c r="D140" s="59">
        <v>4938339.1895463169</v>
      </c>
      <c r="E140" s="59">
        <v>660665.04533702903</v>
      </c>
      <c r="F140" s="26">
        <v>298356.89791599999</v>
      </c>
      <c r="H140" s="59">
        <v>4936679.9233791707</v>
      </c>
      <c r="I140" s="59">
        <v>675176.34266851377</v>
      </c>
      <c r="J140" s="59">
        <v>298356.89791599999</v>
      </c>
      <c r="L140" s="59">
        <v>4743424.6826194469</v>
      </c>
      <c r="M140" s="59">
        <v>689687.6399999985</v>
      </c>
      <c r="N140" s="59">
        <v>298356.89791599999</v>
      </c>
    </row>
    <row r="141" spans="1:14" x14ac:dyDescent="0.3">
      <c r="A141" s="31">
        <v>434</v>
      </c>
      <c r="B141" s="31" t="s">
        <v>185</v>
      </c>
      <c r="C141" s="51">
        <v>5468666.2118056519</v>
      </c>
      <c r="D141" s="59">
        <v>7582254.0473186299</v>
      </c>
      <c r="E141" s="59">
        <v>1650527.7675809786</v>
      </c>
      <c r="F141" s="26">
        <v>463060.0679319998</v>
      </c>
      <c r="H141" s="59">
        <v>7832446.6589020714</v>
      </c>
      <c r="I141" s="59">
        <v>1610724.4237904882</v>
      </c>
      <c r="J141" s="59">
        <v>463060.0679319998</v>
      </c>
      <c r="L141" s="59">
        <v>7519255.9824590301</v>
      </c>
      <c r="M141" s="59">
        <v>1570921.079999998</v>
      </c>
      <c r="N141" s="59">
        <v>463060.0679319998</v>
      </c>
    </row>
    <row r="142" spans="1:14" x14ac:dyDescent="0.3">
      <c r="A142" s="31">
        <v>435</v>
      </c>
      <c r="B142" s="31" t="s">
        <v>186</v>
      </c>
      <c r="C142" s="51">
        <v>960691.63687725714</v>
      </c>
      <c r="D142" s="59">
        <v>1013659.6624215654</v>
      </c>
      <c r="E142" s="59">
        <v>50318.500974308205</v>
      </c>
      <c r="F142" s="26">
        <v>2649.5245700000028</v>
      </c>
      <c r="H142" s="59">
        <v>1057676.5639902351</v>
      </c>
      <c r="I142" s="59">
        <v>54041.580487154039</v>
      </c>
      <c r="J142" s="59">
        <v>2649.5245700000028</v>
      </c>
      <c r="L142" s="59">
        <v>1059152.8352914713</v>
      </c>
      <c r="M142" s="59">
        <v>57764.659999999873</v>
      </c>
      <c r="N142" s="59">
        <v>2649.5245700000028</v>
      </c>
    </row>
    <row r="143" spans="1:14" x14ac:dyDescent="0.3">
      <c r="A143" s="31">
        <v>436</v>
      </c>
      <c r="B143" s="31" t="s">
        <v>187</v>
      </c>
      <c r="C143" s="51">
        <v>3733217.81892796</v>
      </c>
      <c r="D143" s="59">
        <v>3917696.0096063456</v>
      </c>
      <c r="E143" s="59">
        <v>130568.5824643854</v>
      </c>
      <c r="F143" s="26">
        <v>53909.608214000022</v>
      </c>
      <c r="H143" s="59">
        <v>4143012.8021530267</v>
      </c>
      <c r="I143" s="59">
        <v>143817.72123219253</v>
      </c>
      <c r="J143" s="59">
        <v>53909.608214000022</v>
      </c>
      <c r="L143" s="59">
        <v>4253824.4193986654</v>
      </c>
      <c r="M143" s="59">
        <v>157066.85999999969</v>
      </c>
      <c r="N143" s="59">
        <v>53909.608214000022</v>
      </c>
    </row>
    <row r="144" spans="1:14" x14ac:dyDescent="0.3">
      <c r="A144" s="31">
        <v>440</v>
      </c>
      <c r="B144" s="31" t="s">
        <v>188</v>
      </c>
      <c r="C144" s="51">
        <v>11303081.947596446</v>
      </c>
      <c r="D144" s="59">
        <v>11697168.597299181</v>
      </c>
      <c r="E144" s="59">
        <v>281488.04481473588</v>
      </c>
      <c r="F144" s="26">
        <v>112598.60488800002</v>
      </c>
      <c r="H144" s="59">
        <v>12377318.794587873</v>
      </c>
      <c r="I144" s="59">
        <v>329943.73240736779</v>
      </c>
      <c r="J144" s="59">
        <v>112598.60488800002</v>
      </c>
      <c r="L144" s="59">
        <v>13257537.345946202</v>
      </c>
      <c r="M144" s="59">
        <v>378399.41999999981</v>
      </c>
      <c r="N144" s="59">
        <v>112598.60488800002</v>
      </c>
    </row>
    <row r="145" spans="1:14" x14ac:dyDescent="0.3">
      <c r="A145" s="31">
        <v>441</v>
      </c>
      <c r="B145" s="31" t="s">
        <v>189</v>
      </c>
      <c r="C145" s="51">
        <v>361528.01708323567</v>
      </c>
      <c r="D145" s="59">
        <v>1126374.1464862542</v>
      </c>
      <c r="E145" s="59">
        <v>486890.97869901848</v>
      </c>
      <c r="F145" s="26">
        <v>277955.15070400003</v>
      </c>
      <c r="H145" s="59">
        <v>1151201.9884198105</v>
      </c>
      <c r="I145" s="59">
        <v>468509.20434950909</v>
      </c>
      <c r="J145" s="59">
        <v>277955.15070400003</v>
      </c>
      <c r="L145" s="59">
        <v>1382855.0054832471</v>
      </c>
      <c r="M145" s="59">
        <v>450127.4299999997</v>
      </c>
      <c r="N145" s="59">
        <v>277955.15070400003</v>
      </c>
    </row>
    <row r="146" spans="1:14" x14ac:dyDescent="0.3">
      <c r="A146" s="31">
        <v>444</v>
      </c>
      <c r="B146" s="31" t="s">
        <v>190</v>
      </c>
      <c r="C146" s="51">
        <v>20228759.940188423</v>
      </c>
      <c r="D146" s="59">
        <v>27170526.633655872</v>
      </c>
      <c r="E146" s="59">
        <v>4452855.3560934514</v>
      </c>
      <c r="F146" s="26">
        <v>2488911.3373739999</v>
      </c>
      <c r="H146" s="59">
        <v>27489746.902376708</v>
      </c>
      <c r="I146" s="59">
        <v>4685530.2730467245</v>
      </c>
      <c r="J146" s="59">
        <v>2488911.3373739999</v>
      </c>
      <c r="L146" s="59">
        <v>27230529.419234708</v>
      </c>
      <c r="M146" s="59">
        <v>4918205.1899999976</v>
      </c>
      <c r="N146" s="59">
        <v>2488911.3373739999</v>
      </c>
    </row>
    <row r="147" spans="1:14" x14ac:dyDescent="0.3">
      <c r="A147" s="31">
        <v>445</v>
      </c>
      <c r="B147" s="31" t="s">
        <v>191</v>
      </c>
      <c r="C147" s="51">
        <v>6486563.2816810235</v>
      </c>
      <c r="D147" s="59">
        <v>7893875.0940264398</v>
      </c>
      <c r="E147" s="59">
        <v>1010415.3408354168</v>
      </c>
      <c r="F147" s="26">
        <v>396896.47151000006</v>
      </c>
      <c r="H147" s="59">
        <v>8953646.0532552991</v>
      </c>
      <c r="I147" s="59">
        <v>1140742.0554177065</v>
      </c>
      <c r="J147" s="59">
        <v>396896.47151000006</v>
      </c>
      <c r="L147" s="59">
        <v>9543628.476978438</v>
      </c>
      <c r="M147" s="59">
        <v>1271068.7699999963</v>
      </c>
      <c r="N147" s="59">
        <v>396896.47151000006</v>
      </c>
    </row>
    <row r="148" spans="1:14" x14ac:dyDescent="0.3">
      <c r="A148" s="31">
        <v>475</v>
      </c>
      <c r="B148" s="31" t="s">
        <v>192</v>
      </c>
      <c r="C148" s="51">
        <v>4380137.0405098628</v>
      </c>
      <c r="D148" s="59">
        <v>4900191.7688573608</v>
      </c>
      <c r="E148" s="59">
        <v>394843.617245498</v>
      </c>
      <c r="F148" s="26">
        <v>125211.11110199998</v>
      </c>
      <c r="H148" s="59">
        <v>5191485.0913562318</v>
      </c>
      <c r="I148" s="59">
        <v>412134.23362274864</v>
      </c>
      <c r="J148" s="59">
        <v>125211.11110199998</v>
      </c>
      <c r="L148" s="59">
        <v>5013340.8214016603</v>
      </c>
      <c r="M148" s="59">
        <v>429424.84999999928</v>
      </c>
      <c r="N148" s="59">
        <v>125211.11110199998</v>
      </c>
    </row>
    <row r="149" spans="1:14" x14ac:dyDescent="0.3">
      <c r="A149" s="31">
        <v>480</v>
      </c>
      <c r="B149" s="31" t="s">
        <v>193</v>
      </c>
      <c r="C149" s="51">
        <v>1615917.576363907</v>
      </c>
      <c r="D149" s="59">
        <v>1916671.9303621929</v>
      </c>
      <c r="E149" s="59">
        <v>186682.58665028581</v>
      </c>
      <c r="F149" s="26">
        <v>114071.76734800001</v>
      </c>
      <c r="H149" s="59">
        <v>2090391.3031970374</v>
      </c>
      <c r="I149" s="59">
        <v>187454.12832514298</v>
      </c>
      <c r="J149" s="59">
        <v>114071.76734800001</v>
      </c>
      <c r="L149" s="59">
        <v>2067642.0796660911</v>
      </c>
      <c r="M149" s="59">
        <v>188225.67000000016</v>
      </c>
      <c r="N149" s="59">
        <v>114071.76734800001</v>
      </c>
    </row>
    <row r="150" spans="1:14" x14ac:dyDescent="0.3">
      <c r="A150" s="31">
        <v>481</v>
      </c>
      <c r="B150" s="31" t="s">
        <v>194</v>
      </c>
      <c r="C150" s="51">
        <v>6087009.3768295851</v>
      </c>
      <c r="D150" s="59">
        <v>6911622.3207805268</v>
      </c>
      <c r="E150" s="59">
        <v>658886.74762294197</v>
      </c>
      <c r="F150" s="26">
        <v>165726.19632799999</v>
      </c>
      <c r="H150" s="59">
        <v>6986162.4075225638</v>
      </c>
      <c r="I150" s="59">
        <v>733141.08381147007</v>
      </c>
      <c r="J150" s="59">
        <v>165726.19632799999</v>
      </c>
      <c r="L150" s="59">
        <v>6810887.149188051</v>
      </c>
      <c r="M150" s="59">
        <v>807395.41999999818</v>
      </c>
      <c r="N150" s="59">
        <v>165726.19632799999</v>
      </c>
    </row>
    <row r="151" spans="1:14" x14ac:dyDescent="0.3">
      <c r="A151" s="31">
        <v>483</v>
      </c>
      <c r="B151" s="31" t="s">
        <v>195</v>
      </c>
      <c r="C151" s="51">
        <v>1543758.4885133947</v>
      </c>
      <c r="D151" s="59">
        <v>1750837.2516549015</v>
      </c>
      <c r="E151" s="59">
        <v>160867.30492550685</v>
      </c>
      <c r="F151" s="26">
        <v>46211.458215999999</v>
      </c>
      <c r="H151" s="59">
        <v>1907869.7618145379</v>
      </c>
      <c r="I151" s="59">
        <v>124479.07246275333</v>
      </c>
      <c r="J151" s="59">
        <v>46211.458215999999</v>
      </c>
      <c r="L151" s="59">
        <v>1973675.3219677838</v>
      </c>
      <c r="M151" s="59">
        <v>88090.839999999807</v>
      </c>
      <c r="N151" s="59">
        <v>46211.458215999999</v>
      </c>
    </row>
    <row r="152" spans="1:14" x14ac:dyDescent="0.3">
      <c r="A152" s="31">
        <v>484</v>
      </c>
      <c r="B152" s="31" t="s">
        <v>196</v>
      </c>
      <c r="C152" s="51">
        <v>901927.98652715422</v>
      </c>
      <c r="D152" s="59">
        <v>1334395.3815201302</v>
      </c>
      <c r="E152" s="59">
        <v>284026.57723697613</v>
      </c>
      <c r="F152" s="26">
        <v>148440.81775600003</v>
      </c>
      <c r="H152" s="59">
        <v>1446780.0782313687</v>
      </c>
      <c r="I152" s="59">
        <v>273623.23361848737</v>
      </c>
      <c r="J152" s="59">
        <v>148440.81775600003</v>
      </c>
      <c r="L152" s="59">
        <v>1631443.3994965453</v>
      </c>
      <c r="M152" s="59">
        <v>263219.88999999868</v>
      </c>
      <c r="N152" s="59">
        <v>148440.81775600003</v>
      </c>
    </row>
    <row r="153" spans="1:14" x14ac:dyDescent="0.3">
      <c r="A153" s="31">
        <v>489</v>
      </c>
      <c r="B153" s="31" t="s">
        <v>197</v>
      </c>
      <c r="C153" s="51">
        <v>1770537.2085977681</v>
      </c>
      <c r="D153" s="59">
        <v>2100421.6867846563</v>
      </c>
      <c r="E153" s="59">
        <v>234273.09431888827</v>
      </c>
      <c r="F153" s="26">
        <v>95611.38386799999</v>
      </c>
      <c r="H153" s="59">
        <v>2115620.0575280366</v>
      </c>
      <c r="I153" s="59">
        <v>209872.63715944398</v>
      </c>
      <c r="J153" s="59">
        <v>95611.38386799999</v>
      </c>
      <c r="L153" s="59">
        <v>2142086.9651247887</v>
      </c>
      <c r="M153" s="59">
        <v>185472.1799999997</v>
      </c>
      <c r="N153" s="59">
        <v>95611.38386799999</v>
      </c>
    </row>
    <row r="154" spans="1:14" x14ac:dyDescent="0.3">
      <c r="A154" s="31">
        <v>491</v>
      </c>
      <c r="B154" s="31" t="s">
        <v>198</v>
      </c>
      <c r="C154" s="51">
        <v>-1290399.4798569032</v>
      </c>
      <c r="D154" s="59">
        <v>8616123.3161273021</v>
      </c>
      <c r="E154" s="59">
        <v>6925574.1868842058</v>
      </c>
      <c r="F154" s="26">
        <v>2980948.6090999995</v>
      </c>
      <c r="H154" s="59">
        <v>9726658.3879386894</v>
      </c>
      <c r="I154" s="59">
        <v>6438027.8134421026</v>
      </c>
      <c r="J154" s="59">
        <v>2980948.6090999995</v>
      </c>
      <c r="L154" s="59">
        <v>10197794.916241825</v>
      </c>
      <c r="M154" s="59">
        <v>5950481.4399999985</v>
      </c>
      <c r="N154" s="59">
        <v>2980948.6090999995</v>
      </c>
    </row>
    <row r="155" spans="1:14" x14ac:dyDescent="0.3">
      <c r="A155" s="31">
        <v>494</v>
      </c>
      <c r="B155" s="31" t="s">
        <v>199</v>
      </c>
      <c r="C155" s="51">
        <v>8337040.6895931689</v>
      </c>
      <c r="D155" s="59">
        <v>9357814.3616541587</v>
      </c>
      <c r="E155" s="59">
        <v>809493.02833298955</v>
      </c>
      <c r="F155" s="26">
        <v>211280.643728</v>
      </c>
      <c r="H155" s="59">
        <v>10440110.058513746</v>
      </c>
      <c r="I155" s="59">
        <v>848853.77416649391</v>
      </c>
      <c r="J155" s="59">
        <v>211280.643728</v>
      </c>
      <c r="L155" s="59">
        <v>10708323.04630721</v>
      </c>
      <c r="M155" s="59">
        <v>888214.51999999816</v>
      </c>
      <c r="N155" s="59">
        <v>211280.643728</v>
      </c>
    </row>
    <row r="156" spans="1:14" x14ac:dyDescent="0.3">
      <c r="A156" s="31">
        <v>495</v>
      </c>
      <c r="B156" s="31" t="s">
        <v>200</v>
      </c>
      <c r="C156" s="51">
        <v>1138078.2845857888</v>
      </c>
      <c r="D156" s="59">
        <v>1377606.9012375972</v>
      </c>
      <c r="E156" s="59">
        <v>153543.03435380827</v>
      </c>
      <c r="F156" s="26">
        <v>85985.582298000008</v>
      </c>
      <c r="H156" s="59">
        <v>1381414.4760344848</v>
      </c>
      <c r="I156" s="59">
        <v>151065.44717690378</v>
      </c>
      <c r="J156" s="59">
        <v>85985.582298000008</v>
      </c>
      <c r="L156" s="59">
        <v>1432749.1490906349</v>
      </c>
      <c r="M156" s="59">
        <v>148587.85999999929</v>
      </c>
      <c r="N156" s="59">
        <v>85985.582298000008</v>
      </c>
    </row>
    <row r="157" spans="1:14" x14ac:dyDescent="0.3">
      <c r="A157" s="31">
        <v>498</v>
      </c>
      <c r="B157" s="31" t="s">
        <v>201</v>
      </c>
      <c r="C157" s="51">
        <v>3515815.9328115922</v>
      </c>
      <c r="D157" s="59">
        <v>4035278.9084617365</v>
      </c>
      <c r="E157" s="59">
        <v>336966.43142014428</v>
      </c>
      <c r="F157" s="26">
        <v>182496.54423000003</v>
      </c>
      <c r="H157" s="59">
        <v>4091067.1976191401</v>
      </c>
      <c r="I157" s="59">
        <v>308320.22071007267</v>
      </c>
      <c r="J157" s="59">
        <v>182496.54423000003</v>
      </c>
      <c r="L157" s="59">
        <v>4123316.001276671</v>
      </c>
      <c r="M157" s="59">
        <v>279674.010000001</v>
      </c>
      <c r="N157" s="59">
        <v>182496.54423000003</v>
      </c>
    </row>
    <row r="158" spans="1:14" x14ac:dyDescent="0.3">
      <c r="A158" s="31">
        <v>499</v>
      </c>
      <c r="B158" s="31" t="s">
        <v>202</v>
      </c>
      <c r="C158" s="51">
        <v>20816327.209515899</v>
      </c>
      <c r="D158" s="59">
        <v>22917186.306344207</v>
      </c>
      <c r="E158" s="59">
        <v>1547071.9498383056</v>
      </c>
      <c r="F158" s="26">
        <v>553787.14699000004</v>
      </c>
      <c r="H158" s="59">
        <v>23928900.774701692</v>
      </c>
      <c r="I158" s="59">
        <v>1545573.3949191514</v>
      </c>
      <c r="J158" s="59">
        <v>553787.14699000004</v>
      </c>
      <c r="L158" s="59">
        <v>24346633.984649286</v>
      </c>
      <c r="M158" s="59">
        <v>1544074.8399999975</v>
      </c>
      <c r="N158" s="59">
        <v>553787.14699000004</v>
      </c>
    </row>
    <row r="159" spans="1:14" x14ac:dyDescent="0.3">
      <c r="A159" s="31">
        <v>500</v>
      </c>
      <c r="B159" s="31" t="s">
        <v>203</v>
      </c>
      <c r="C159" s="51">
        <v>11564852.083400203</v>
      </c>
      <c r="D159" s="59">
        <v>13134871.794929152</v>
      </c>
      <c r="E159" s="59">
        <v>1163754.8583809487</v>
      </c>
      <c r="F159" s="26">
        <v>406264.85314799997</v>
      </c>
      <c r="H159" s="59">
        <v>13382115.996695478</v>
      </c>
      <c r="I159" s="59">
        <v>1108351.1241904723</v>
      </c>
      <c r="J159" s="59">
        <v>406264.85314799997</v>
      </c>
      <c r="L159" s="59">
        <v>13116269.328203958</v>
      </c>
      <c r="M159" s="59">
        <v>1052947.3899999959</v>
      </c>
      <c r="N159" s="59">
        <v>406264.85314799997</v>
      </c>
    </row>
    <row r="160" spans="1:14" x14ac:dyDescent="0.3">
      <c r="A160" s="31">
        <v>503</v>
      </c>
      <c r="B160" s="31" t="s">
        <v>204</v>
      </c>
      <c r="C160" s="51">
        <v>2992637.4920326271</v>
      </c>
      <c r="D160" s="59">
        <v>3828259.5967477774</v>
      </c>
      <c r="E160" s="59">
        <v>576894.05421115039</v>
      </c>
      <c r="F160" s="26">
        <v>258728.05050399996</v>
      </c>
      <c r="H160" s="59">
        <v>4072090.4535170188</v>
      </c>
      <c r="I160" s="59">
        <v>633064.00210557494</v>
      </c>
      <c r="J160" s="59">
        <v>258728.05050399996</v>
      </c>
      <c r="L160" s="59">
        <v>4313466.9463663455</v>
      </c>
      <c r="M160" s="59">
        <v>689233.94999999937</v>
      </c>
      <c r="N160" s="59">
        <v>258728.05050399996</v>
      </c>
    </row>
    <row r="161" spans="1:14" x14ac:dyDescent="0.3">
      <c r="A161" s="31">
        <v>504</v>
      </c>
      <c r="B161" s="31" t="s">
        <v>205</v>
      </c>
      <c r="C161" s="51">
        <v>710391.98630963697</v>
      </c>
      <c r="D161" s="59">
        <v>924398.77058266627</v>
      </c>
      <c r="E161" s="59">
        <v>168537.80179102925</v>
      </c>
      <c r="F161" s="26">
        <v>45468.982482000007</v>
      </c>
      <c r="H161" s="59">
        <v>1015221.3966448742</v>
      </c>
      <c r="I161" s="59">
        <v>180159.05589551447</v>
      </c>
      <c r="J161" s="59">
        <v>45468.982482000007</v>
      </c>
      <c r="L161" s="59">
        <v>1066174.2836970342</v>
      </c>
      <c r="M161" s="59">
        <v>191780.30999999965</v>
      </c>
      <c r="N161" s="59">
        <v>45468.982482000007</v>
      </c>
    </row>
    <row r="162" spans="1:14" x14ac:dyDescent="0.3">
      <c r="A162" s="31">
        <v>505</v>
      </c>
      <c r="B162" s="31" t="s">
        <v>206</v>
      </c>
      <c r="C162" s="51">
        <v>13209761.488237871</v>
      </c>
      <c r="D162" s="59">
        <v>15534506.249430276</v>
      </c>
      <c r="E162" s="59">
        <v>1695219.3037084062</v>
      </c>
      <c r="F162" s="26">
        <v>629525.45748400001</v>
      </c>
      <c r="H162" s="59">
        <v>15751386.374461841</v>
      </c>
      <c r="I162" s="59">
        <v>1848054.4668542033</v>
      </c>
      <c r="J162" s="59">
        <v>629525.45748400001</v>
      </c>
      <c r="L162" s="59">
        <v>15498697.218022402</v>
      </c>
      <c r="M162" s="59">
        <v>2000889.6300000001</v>
      </c>
      <c r="N162" s="59">
        <v>629525.45748400001</v>
      </c>
    </row>
    <row r="163" spans="1:14" x14ac:dyDescent="0.3">
      <c r="A163" s="31">
        <v>507</v>
      </c>
      <c r="B163" s="31" t="s">
        <v>207</v>
      </c>
      <c r="C163" s="51">
        <v>206490.89665644325</v>
      </c>
      <c r="D163" s="59">
        <v>1042480.2224019847</v>
      </c>
      <c r="E163" s="59">
        <v>594075.05037354154</v>
      </c>
      <c r="F163" s="26">
        <v>241914.27537199995</v>
      </c>
      <c r="H163" s="59">
        <v>965403.0366068515</v>
      </c>
      <c r="I163" s="59">
        <v>557008.97018677054</v>
      </c>
      <c r="J163" s="59">
        <v>241914.27537199995</v>
      </c>
      <c r="L163" s="59">
        <v>1080416.7058281151</v>
      </c>
      <c r="M163" s="59">
        <v>519942.88999999961</v>
      </c>
      <c r="N163" s="59">
        <v>241914.27537199995</v>
      </c>
    </row>
    <row r="164" spans="1:14" x14ac:dyDescent="0.3">
      <c r="A164" s="31">
        <v>508</v>
      </c>
      <c r="B164" s="31" t="s">
        <v>208</v>
      </c>
      <c r="C164" s="51">
        <v>-389485.33572711644</v>
      </c>
      <c r="D164" s="59">
        <v>1419464.0107741535</v>
      </c>
      <c r="E164" s="59">
        <v>1004610.14837727</v>
      </c>
      <c r="F164" s="26">
        <v>804339.19812399999</v>
      </c>
      <c r="H164" s="59">
        <v>1569121.7477829638</v>
      </c>
      <c r="I164" s="59">
        <v>983647.5491886338</v>
      </c>
      <c r="J164" s="59">
        <v>804339.19812399999</v>
      </c>
      <c r="L164" s="59">
        <v>2154084.1226083878</v>
      </c>
      <c r="M164" s="59">
        <v>962684.94999999763</v>
      </c>
      <c r="N164" s="59">
        <v>804339.19812399999</v>
      </c>
    </row>
    <row r="165" spans="1:14" x14ac:dyDescent="0.3">
      <c r="A165" s="31">
        <v>529</v>
      </c>
      <c r="B165" s="31" t="s">
        <v>209</v>
      </c>
      <c r="C165" s="51">
        <v>6901113.0391163239</v>
      </c>
      <c r="D165" s="59">
        <v>9527395.0685201585</v>
      </c>
      <c r="E165" s="59">
        <v>1706495.252417834</v>
      </c>
      <c r="F165" s="26">
        <v>919786.77698600001</v>
      </c>
      <c r="H165" s="59">
        <v>9157310.1966928747</v>
      </c>
      <c r="I165" s="59">
        <v>1782278.6462089189</v>
      </c>
      <c r="J165" s="59">
        <v>919786.77698600001</v>
      </c>
      <c r="L165" s="59">
        <v>8419374.2428144775</v>
      </c>
      <c r="M165" s="59">
        <v>1858062.0400000038</v>
      </c>
      <c r="N165" s="59">
        <v>919786.77698600001</v>
      </c>
    </row>
    <row r="166" spans="1:14" x14ac:dyDescent="0.3">
      <c r="A166" s="31">
        <v>531</v>
      </c>
      <c r="B166" s="31" t="s">
        <v>210</v>
      </c>
      <c r="C166" s="51">
        <v>38936.052508692723</v>
      </c>
      <c r="D166" s="59">
        <v>1007376.7248333225</v>
      </c>
      <c r="E166" s="59">
        <v>515389.08087062964</v>
      </c>
      <c r="F166" s="26">
        <v>453051.5914540001</v>
      </c>
      <c r="H166" s="59">
        <v>1303807.4144189113</v>
      </c>
      <c r="I166" s="59">
        <v>521459.70543531486</v>
      </c>
      <c r="J166" s="59">
        <v>453051.5914540001</v>
      </c>
      <c r="L166" s="59">
        <v>1533816.442184797</v>
      </c>
      <c r="M166" s="59">
        <v>527530.33000000007</v>
      </c>
      <c r="N166" s="59">
        <v>453051.5914540001</v>
      </c>
    </row>
    <row r="167" spans="1:14" x14ac:dyDescent="0.3">
      <c r="A167" s="31">
        <v>535</v>
      </c>
      <c r="B167" s="31" t="s">
        <v>211</v>
      </c>
      <c r="C167" s="51">
        <v>14837063.805633208</v>
      </c>
      <c r="D167" s="59">
        <v>15943327.257202171</v>
      </c>
      <c r="E167" s="59">
        <v>788561.51701896288</v>
      </c>
      <c r="F167" s="26">
        <v>317701.93455000001</v>
      </c>
      <c r="H167" s="59">
        <v>16512141.27964616</v>
      </c>
      <c r="I167" s="59">
        <v>816673.23850948026</v>
      </c>
      <c r="J167" s="59">
        <v>317701.93455000001</v>
      </c>
      <c r="L167" s="59">
        <v>16807202.424834128</v>
      </c>
      <c r="M167" s="59">
        <v>844784.9599999974</v>
      </c>
      <c r="N167" s="59">
        <v>317701.93455000001</v>
      </c>
    </row>
    <row r="168" spans="1:14" x14ac:dyDescent="0.3">
      <c r="A168" s="31">
        <v>536</v>
      </c>
      <c r="B168" s="31" t="s">
        <v>212</v>
      </c>
      <c r="C168" s="51">
        <v>17494167.36267801</v>
      </c>
      <c r="D168" s="59">
        <v>23499162.256302927</v>
      </c>
      <c r="E168" s="59">
        <v>3588804.3140529166</v>
      </c>
      <c r="F168" s="26">
        <v>2416190.5795719996</v>
      </c>
      <c r="H168" s="59">
        <v>23907508.587894857</v>
      </c>
      <c r="I168" s="59">
        <v>3677371.8320264481</v>
      </c>
      <c r="J168" s="59">
        <v>2416190.5795719996</v>
      </c>
      <c r="L168" s="59">
        <v>22892250.277314566</v>
      </c>
      <c r="M168" s="59">
        <v>3765939.3499999796</v>
      </c>
      <c r="N168" s="59">
        <v>2416190.5795719996</v>
      </c>
    </row>
    <row r="169" spans="1:14" x14ac:dyDescent="0.3">
      <c r="A169" s="31">
        <v>538</v>
      </c>
      <c r="B169" s="31" t="s">
        <v>213</v>
      </c>
      <c r="C169" s="51">
        <v>3657471.9787595258</v>
      </c>
      <c r="D169" s="59">
        <v>4119983.9223000621</v>
      </c>
      <c r="E169" s="59">
        <v>340681.22160453652</v>
      </c>
      <c r="F169" s="26">
        <v>121830.721936</v>
      </c>
      <c r="H169" s="59">
        <v>4276089.6533419499</v>
      </c>
      <c r="I169" s="59">
        <v>368783.88580226735</v>
      </c>
      <c r="J169" s="59">
        <v>121830.721936</v>
      </c>
      <c r="L169" s="59">
        <v>4407001.6533441152</v>
      </c>
      <c r="M169" s="59">
        <v>396886.54999999807</v>
      </c>
      <c r="N169" s="59">
        <v>121830.721936</v>
      </c>
    </row>
    <row r="170" spans="1:14" x14ac:dyDescent="0.3">
      <c r="A170" s="31">
        <v>541</v>
      </c>
      <c r="B170" s="31" t="s">
        <v>214</v>
      </c>
      <c r="C170" s="51">
        <v>9123615.8059756644</v>
      </c>
      <c r="D170" s="59">
        <v>10991072.942603838</v>
      </c>
      <c r="E170" s="59">
        <v>1375430.2406521731</v>
      </c>
      <c r="F170" s="26">
        <v>492026.89597600006</v>
      </c>
      <c r="H170" s="59">
        <v>11292695.561419599</v>
      </c>
      <c r="I170" s="59">
        <v>1199112.6053260854</v>
      </c>
      <c r="J170" s="59">
        <v>492026.89597600006</v>
      </c>
      <c r="L170" s="59">
        <v>11481780.922280036</v>
      </c>
      <c r="M170" s="59">
        <v>1022794.9699999976</v>
      </c>
      <c r="N170" s="59">
        <v>492026.89597600006</v>
      </c>
    </row>
    <row r="171" spans="1:14" x14ac:dyDescent="0.3">
      <c r="A171" s="31">
        <v>543</v>
      </c>
      <c r="B171" s="31" t="s">
        <v>215</v>
      </c>
      <c r="C171" s="51">
        <v>33656955.780323491</v>
      </c>
      <c r="D171" s="59">
        <v>38722013.336839356</v>
      </c>
      <c r="E171" s="59">
        <v>3775809.5945138643</v>
      </c>
      <c r="F171" s="26">
        <v>1289247.9620019998</v>
      </c>
      <c r="H171" s="59">
        <v>39466572.185994707</v>
      </c>
      <c r="I171" s="59">
        <v>4162007.4472569344</v>
      </c>
      <c r="J171" s="59">
        <v>1289247.9620019998</v>
      </c>
      <c r="L171" s="59">
        <v>38755001.581504174</v>
      </c>
      <c r="M171" s="59">
        <v>4548205.3000000045</v>
      </c>
      <c r="N171" s="59">
        <v>1289247.9620019998</v>
      </c>
    </row>
    <row r="172" spans="1:14" x14ac:dyDescent="0.3">
      <c r="A172" s="31">
        <v>545</v>
      </c>
      <c r="B172" s="31" t="s">
        <v>216</v>
      </c>
      <c r="C172" s="51">
        <v>14459931.030008072</v>
      </c>
      <c r="D172" s="59">
        <v>15371024.876304729</v>
      </c>
      <c r="E172" s="59">
        <v>648635.38326065685</v>
      </c>
      <c r="F172" s="26">
        <v>262458.46303600003</v>
      </c>
      <c r="H172" s="59">
        <v>15796507.551132716</v>
      </c>
      <c r="I172" s="59">
        <v>753948.92663032829</v>
      </c>
      <c r="J172" s="59">
        <v>262458.46303600003</v>
      </c>
      <c r="L172" s="59">
        <v>16301651.578812825</v>
      </c>
      <c r="M172" s="59">
        <v>859262.46999999974</v>
      </c>
      <c r="N172" s="59">
        <v>262458.46303600003</v>
      </c>
    </row>
    <row r="173" spans="1:14" x14ac:dyDescent="0.3">
      <c r="A173" s="31">
        <v>560</v>
      </c>
      <c r="B173" s="31" t="s">
        <v>217</v>
      </c>
      <c r="C173" s="51">
        <v>11043691.824329609</v>
      </c>
      <c r="D173" s="59">
        <v>13187451.032952379</v>
      </c>
      <c r="E173" s="59">
        <v>1666474.3550387686</v>
      </c>
      <c r="F173" s="26">
        <v>477284.85358400026</v>
      </c>
      <c r="H173" s="59">
        <v>13430044.290754601</v>
      </c>
      <c r="I173" s="59">
        <v>1679976.5575193826</v>
      </c>
      <c r="J173" s="59">
        <v>477284.85358400026</v>
      </c>
      <c r="L173" s="59">
        <v>14159904.500597119</v>
      </c>
      <c r="M173" s="59">
        <v>1693478.7599999967</v>
      </c>
      <c r="N173" s="59">
        <v>477284.85358400026</v>
      </c>
    </row>
    <row r="174" spans="1:14" x14ac:dyDescent="0.3">
      <c r="A174" s="31">
        <v>561</v>
      </c>
      <c r="B174" s="31" t="s">
        <v>218</v>
      </c>
      <c r="C174" s="51">
        <v>1802426.2243848844</v>
      </c>
      <c r="D174" s="59">
        <v>2011653.1486556234</v>
      </c>
      <c r="E174" s="59">
        <v>127747.29465473903</v>
      </c>
      <c r="F174" s="26">
        <v>81479.629615999991</v>
      </c>
      <c r="H174" s="59">
        <v>1830844.1614411278</v>
      </c>
      <c r="I174" s="59">
        <v>130953.45232736948</v>
      </c>
      <c r="J174" s="59">
        <v>81479.629615999991</v>
      </c>
      <c r="L174" s="59">
        <v>1895706.9386510262</v>
      </c>
      <c r="M174" s="59">
        <v>134159.60999999993</v>
      </c>
      <c r="N174" s="59">
        <v>81479.629615999991</v>
      </c>
    </row>
    <row r="175" spans="1:14" x14ac:dyDescent="0.3">
      <c r="A175" s="31">
        <v>562</v>
      </c>
      <c r="B175" s="31" t="s">
        <v>219</v>
      </c>
      <c r="C175" s="51">
        <v>4308233.4336373387</v>
      </c>
      <c r="D175" s="59">
        <v>5459025.2334617563</v>
      </c>
      <c r="E175" s="59">
        <v>820022.95726641733</v>
      </c>
      <c r="F175" s="26">
        <v>330768.842558</v>
      </c>
      <c r="H175" s="59">
        <v>5697936.1513639558</v>
      </c>
      <c r="I175" s="59">
        <v>840866.06363320758</v>
      </c>
      <c r="J175" s="59">
        <v>330768.842558</v>
      </c>
      <c r="L175" s="59">
        <v>5838821.0203979434</v>
      </c>
      <c r="M175" s="59">
        <v>861709.16999999771</v>
      </c>
      <c r="N175" s="59">
        <v>330768.842558</v>
      </c>
    </row>
    <row r="176" spans="1:14" x14ac:dyDescent="0.3">
      <c r="A176" s="31">
        <v>563</v>
      </c>
      <c r="B176" s="31" t="s">
        <v>220</v>
      </c>
      <c r="C176" s="51">
        <v>4220727.8440801362</v>
      </c>
      <c r="D176" s="59">
        <v>5166588.6717567248</v>
      </c>
      <c r="E176" s="59">
        <v>718440.13186658802</v>
      </c>
      <c r="F176" s="26">
        <v>227420.69580999998</v>
      </c>
      <c r="H176" s="59">
        <v>5378230.0074993288</v>
      </c>
      <c r="I176" s="59">
        <v>682860.09593329299</v>
      </c>
      <c r="J176" s="59">
        <v>227420.69580999998</v>
      </c>
      <c r="L176" s="59">
        <v>5763130.3282795055</v>
      </c>
      <c r="M176" s="59">
        <v>647280.05999999796</v>
      </c>
      <c r="N176" s="59">
        <v>227420.69580999998</v>
      </c>
    </row>
    <row r="177" spans="1:14" x14ac:dyDescent="0.3">
      <c r="A177" s="31">
        <v>564</v>
      </c>
      <c r="B177" s="31" t="s">
        <v>221</v>
      </c>
      <c r="C177" s="51">
        <v>87809450.171394885</v>
      </c>
      <c r="D177" s="59">
        <v>123939473.85805783</v>
      </c>
      <c r="E177" s="59">
        <v>26555116.475870948</v>
      </c>
      <c r="F177" s="26">
        <v>9574907.2107919976</v>
      </c>
      <c r="H177" s="59">
        <v>128883539.46834712</v>
      </c>
      <c r="I177" s="59">
        <v>27022004.777935442</v>
      </c>
      <c r="J177" s="59">
        <v>9574907.2107919976</v>
      </c>
      <c r="L177" s="59">
        <v>123487011.49247438</v>
      </c>
      <c r="M177" s="59">
        <v>27488893.079999931</v>
      </c>
      <c r="N177" s="59">
        <v>9574907.2107919976</v>
      </c>
    </row>
    <row r="178" spans="1:14" x14ac:dyDescent="0.3">
      <c r="A178" s="31">
        <v>576</v>
      </c>
      <c r="B178" s="31" t="s">
        <v>222</v>
      </c>
      <c r="C178" s="51">
        <v>1314769.1729329028</v>
      </c>
      <c r="D178" s="59">
        <v>1675378.7361559351</v>
      </c>
      <c r="E178" s="59">
        <v>261838.9936330324</v>
      </c>
      <c r="F178" s="26">
        <v>98770.569590000014</v>
      </c>
      <c r="H178" s="59">
        <v>1649060.5757379923</v>
      </c>
      <c r="I178" s="59">
        <v>257888.3668165158</v>
      </c>
      <c r="J178" s="59">
        <v>98770.569590000014</v>
      </c>
      <c r="L178" s="59">
        <v>1678909.0423298979</v>
      </c>
      <c r="M178" s="59">
        <v>253937.73999999923</v>
      </c>
      <c r="N178" s="59">
        <v>98770.569590000014</v>
      </c>
    </row>
    <row r="179" spans="1:14" x14ac:dyDescent="0.3">
      <c r="A179" s="31">
        <v>577</v>
      </c>
      <c r="B179" s="31" t="s">
        <v>223</v>
      </c>
      <c r="C179" s="51">
        <v>7828739.1619783267</v>
      </c>
      <c r="D179" s="59">
        <v>9309721.2762960959</v>
      </c>
      <c r="E179" s="59">
        <v>865312.60155176907</v>
      </c>
      <c r="F179" s="26">
        <v>615669.512766</v>
      </c>
      <c r="H179" s="59">
        <v>9732037.0001315512</v>
      </c>
      <c r="I179" s="59">
        <v>927996.17077588348</v>
      </c>
      <c r="J179" s="59">
        <v>615669.512766</v>
      </c>
      <c r="L179" s="59">
        <v>9930958.9853030555</v>
      </c>
      <c r="M179" s="59">
        <v>990679.7399999979</v>
      </c>
      <c r="N179" s="59">
        <v>615669.512766</v>
      </c>
    </row>
    <row r="180" spans="1:14" x14ac:dyDescent="0.3">
      <c r="A180" s="31">
        <v>578</v>
      </c>
      <c r="B180" s="31" t="s">
        <v>224</v>
      </c>
      <c r="C180" s="51">
        <v>1542742.5100758791</v>
      </c>
      <c r="D180" s="59">
        <v>2055155.6815565024</v>
      </c>
      <c r="E180" s="59">
        <v>386412.39519462339</v>
      </c>
      <c r="F180" s="26">
        <v>126000.77628599998</v>
      </c>
      <c r="H180" s="59">
        <v>2218933.2449410702</v>
      </c>
      <c r="I180" s="59">
        <v>354244.42259731184</v>
      </c>
      <c r="J180" s="59">
        <v>126000.77628599998</v>
      </c>
      <c r="L180" s="59">
        <v>2406981.1157023129</v>
      </c>
      <c r="M180" s="59">
        <v>322076.4500000003</v>
      </c>
      <c r="N180" s="59">
        <v>126000.77628599998</v>
      </c>
    </row>
    <row r="181" spans="1:14" x14ac:dyDescent="0.3">
      <c r="A181" s="31">
        <v>580</v>
      </c>
      <c r="B181" s="31" t="s">
        <v>225</v>
      </c>
      <c r="C181" s="51">
        <v>880617.19516325626</v>
      </c>
      <c r="D181" s="59">
        <v>1454717.4779567281</v>
      </c>
      <c r="E181" s="59">
        <v>385306.63929347182</v>
      </c>
      <c r="F181" s="26">
        <v>188793.64350000001</v>
      </c>
      <c r="H181" s="59">
        <v>1667808.1946353856</v>
      </c>
      <c r="I181" s="59">
        <v>393766.65964673623</v>
      </c>
      <c r="J181" s="59">
        <v>188793.64350000001</v>
      </c>
      <c r="L181" s="59">
        <v>2007150.7747981059</v>
      </c>
      <c r="M181" s="59">
        <v>402226.68000000063</v>
      </c>
      <c r="N181" s="59">
        <v>188793.64350000001</v>
      </c>
    </row>
    <row r="182" spans="1:14" x14ac:dyDescent="0.3">
      <c r="A182" s="31">
        <v>581</v>
      </c>
      <c r="B182" s="31" t="s">
        <v>226</v>
      </c>
      <c r="C182" s="51">
        <v>2192953.3885205556</v>
      </c>
      <c r="D182" s="59">
        <v>3368577.3354693241</v>
      </c>
      <c r="E182" s="59">
        <v>695090.96725276834</v>
      </c>
      <c r="F182" s="26">
        <v>480532.97969599994</v>
      </c>
      <c r="H182" s="59">
        <v>3490824.1240507853</v>
      </c>
      <c r="I182" s="59">
        <v>659158.93362638331</v>
      </c>
      <c r="J182" s="59">
        <v>480532.97969599994</v>
      </c>
      <c r="L182" s="59">
        <v>3685880.8184791021</v>
      </c>
      <c r="M182" s="59">
        <v>623226.89999999828</v>
      </c>
      <c r="N182" s="59">
        <v>480532.97969599994</v>
      </c>
    </row>
    <row r="183" spans="1:14" x14ac:dyDescent="0.3">
      <c r="A183" s="31">
        <v>583</v>
      </c>
      <c r="B183" s="31" t="s">
        <v>227</v>
      </c>
      <c r="C183" s="51">
        <v>530124.8291117422</v>
      </c>
      <c r="D183" s="59">
        <v>720256.10207946633</v>
      </c>
      <c r="E183" s="59">
        <v>127609.57341972408</v>
      </c>
      <c r="F183" s="26">
        <v>62521.699548000004</v>
      </c>
      <c r="H183" s="59">
        <v>867659.05406770098</v>
      </c>
      <c r="I183" s="59">
        <v>112857.27670986205</v>
      </c>
      <c r="J183" s="59">
        <v>62521.699548000004</v>
      </c>
      <c r="L183" s="59">
        <v>866618.98664932116</v>
      </c>
      <c r="M183" s="59">
        <v>98104.98000000004</v>
      </c>
      <c r="N183" s="59">
        <v>62521.699548000004</v>
      </c>
    </row>
    <row r="184" spans="1:14" x14ac:dyDescent="0.3">
      <c r="A184" s="31">
        <v>584</v>
      </c>
      <c r="B184" s="31" t="s">
        <v>228</v>
      </c>
      <c r="C184" s="51">
        <v>4461665.2520015789</v>
      </c>
      <c r="D184" s="59">
        <v>4780714.8743848503</v>
      </c>
      <c r="E184" s="59">
        <v>203242.2513192714</v>
      </c>
      <c r="F184" s="26">
        <v>115807.37106399999</v>
      </c>
      <c r="H184" s="59">
        <v>5021431.5097503467</v>
      </c>
      <c r="I184" s="59">
        <v>206554.53565963561</v>
      </c>
      <c r="J184" s="59">
        <v>115807.37106399999</v>
      </c>
      <c r="L184" s="59">
        <v>5137968.1324854717</v>
      </c>
      <c r="M184" s="59">
        <v>209866.81999999983</v>
      </c>
      <c r="N184" s="59">
        <v>115807.37106399999</v>
      </c>
    </row>
    <row r="185" spans="1:14" x14ac:dyDescent="0.3">
      <c r="A185" s="31">
        <v>588</v>
      </c>
      <c r="B185" s="31" t="s">
        <v>229</v>
      </c>
      <c r="C185" s="51">
        <v>-397649.43204616098</v>
      </c>
      <c r="D185" s="59">
        <v>-130385.60714269348</v>
      </c>
      <c r="E185" s="59">
        <v>189812.45275146747</v>
      </c>
      <c r="F185" s="26">
        <v>77451.372152000011</v>
      </c>
      <c r="H185" s="59">
        <v>-138912.80248738162</v>
      </c>
      <c r="I185" s="59">
        <v>173698.86637573346</v>
      </c>
      <c r="J185" s="59">
        <v>77451.372152000011</v>
      </c>
      <c r="L185" s="59">
        <v>-40782.736379345413</v>
      </c>
      <c r="M185" s="59">
        <v>157585.27999999945</v>
      </c>
      <c r="N185" s="59">
        <v>77451.372152000011</v>
      </c>
    </row>
    <row r="186" spans="1:14" x14ac:dyDescent="0.3">
      <c r="A186" s="31">
        <v>592</v>
      </c>
      <c r="B186" s="31" t="s">
        <v>230</v>
      </c>
      <c r="C186" s="51">
        <v>3111578.4411233491</v>
      </c>
      <c r="D186" s="59">
        <v>3768024.2518098727</v>
      </c>
      <c r="E186" s="59">
        <v>393567.64991052379</v>
      </c>
      <c r="F186" s="26">
        <v>262878.160776</v>
      </c>
      <c r="H186" s="59">
        <v>3868842.7253700178</v>
      </c>
      <c r="I186" s="59">
        <v>393756.63995526207</v>
      </c>
      <c r="J186" s="59">
        <v>262878.160776</v>
      </c>
      <c r="L186" s="59">
        <v>3835132.8333350066</v>
      </c>
      <c r="M186" s="59">
        <v>393945.63000000035</v>
      </c>
      <c r="N186" s="59">
        <v>262878.160776</v>
      </c>
    </row>
    <row r="187" spans="1:14" x14ac:dyDescent="0.3">
      <c r="A187" s="31">
        <v>593</v>
      </c>
      <c r="B187" s="31" t="s">
        <v>231</v>
      </c>
      <c r="C187" s="51">
        <v>1867948.169603525</v>
      </c>
      <c r="D187" s="59">
        <v>5022635.5592028126</v>
      </c>
      <c r="E187" s="59">
        <v>1882812.4820652872</v>
      </c>
      <c r="F187" s="26">
        <v>1271874.9075340002</v>
      </c>
      <c r="H187" s="59">
        <v>5585984.7080194131</v>
      </c>
      <c r="I187" s="59">
        <v>1800821.4860326406</v>
      </c>
      <c r="J187" s="59">
        <v>1271874.9075340002</v>
      </c>
      <c r="L187" s="59">
        <v>6473616.7520828396</v>
      </c>
      <c r="M187" s="59">
        <v>1718830.4899999942</v>
      </c>
      <c r="N187" s="59">
        <v>1271874.9075340002</v>
      </c>
    </row>
    <row r="188" spans="1:14" x14ac:dyDescent="0.3">
      <c r="A188" s="31">
        <v>595</v>
      </c>
      <c r="B188" s="31" t="s">
        <v>232</v>
      </c>
      <c r="C188" s="51">
        <v>4724533.1857107896</v>
      </c>
      <c r="D188" s="59">
        <v>5294863.7404504772</v>
      </c>
      <c r="E188" s="59">
        <v>390790.09456368675</v>
      </c>
      <c r="F188" s="26">
        <v>179540.46017599999</v>
      </c>
      <c r="H188" s="59">
        <v>5324083.3098968714</v>
      </c>
      <c r="I188" s="59">
        <v>372295.26728184294</v>
      </c>
      <c r="J188" s="59">
        <v>179540.46017599999</v>
      </c>
      <c r="L188" s="59">
        <v>5349451.4642270617</v>
      </c>
      <c r="M188" s="59">
        <v>353800.43999999907</v>
      </c>
      <c r="N188" s="59">
        <v>179540.46017599999</v>
      </c>
    </row>
    <row r="189" spans="1:14" x14ac:dyDescent="0.3">
      <c r="A189" s="31">
        <v>598</v>
      </c>
      <c r="B189" s="31" t="s">
        <v>233</v>
      </c>
      <c r="C189" s="51">
        <v>-154590.04295559018</v>
      </c>
      <c r="D189" s="59">
        <v>3572223.0064452449</v>
      </c>
      <c r="E189" s="59">
        <v>2216277.6197668351</v>
      </c>
      <c r="F189" s="26">
        <v>1510535.4296339999</v>
      </c>
      <c r="H189" s="59">
        <v>4005393.2729332778</v>
      </c>
      <c r="I189" s="59">
        <v>2156339.5698834178</v>
      </c>
      <c r="J189" s="59">
        <v>1510535.4296339999</v>
      </c>
      <c r="L189" s="59">
        <v>4434767.5634456519</v>
      </c>
      <c r="M189" s="59">
        <v>2096401.5200000003</v>
      </c>
      <c r="N189" s="59">
        <v>1510535.4296339999</v>
      </c>
    </row>
    <row r="190" spans="1:14" x14ac:dyDescent="0.3">
      <c r="A190" s="31">
        <v>599</v>
      </c>
      <c r="B190" s="31" t="s">
        <v>234</v>
      </c>
      <c r="C190" s="51">
        <v>15035042.908439079</v>
      </c>
      <c r="D190" s="59">
        <v>15887353.168428347</v>
      </c>
      <c r="E190" s="59">
        <v>648114.54272526735</v>
      </c>
      <c r="F190" s="26">
        <v>204195.71726400001</v>
      </c>
      <c r="H190" s="59">
        <v>16533098.832416516</v>
      </c>
      <c r="I190" s="59">
        <v>715559.58136263164</v>
      </c>
      <c r="J190" s="59">
        <v>204195.71726400001</v>
      </c>
      <c r="L190" s="59">
        <v>17282766.257435858</v>
      </c>
      <c r="M190" s="59">
        <v>783004.61999999592</v>
      </c>
      <c r="N190" s="59">
        <v>204195.71726400001</v>
      </c>
    </row>
    <row r="191" spans="1:14" x14ac:dyDescent="0.3">
      <c r="A191" s="31">
        <v>601</v>
      </c>
      <c r="B191" s="31" t="s">
        <v>235</v>
      </c>
      <c r="C191" s="51">
        <v>3944991.9413885223</v>
      </c>
      <c r="D191" s="59">
        <v>4622645.003232534</v>
      </c>
      <c r="E191" s="59">
        <v>534031.00649801199</v>
      </c>
      <c r="F191" s="26">
        <v>143622.05534600004</v>
      </c>
      <c r="H191" s="59">
        <v>4561213.8882479807</v>
      </c>
      <c r="I191" s="59">
        <v>457729.68324900582</v>
      </c>
      <c r="J191" s="59">
        <v>143622.05534600004</v>
      </c>
      <c r="L191" s="59">
        <v>4529059.4577077804</v>
      </c>
      <c r="M191" s="59">
        <v>381428.35999999952</v>
      </c>
      <c r="N191" s="59">
        <v>143622.05534600004</v>
      </c>
    </row>
    <row r="192" spans="1:14" x14ac:dyDescent="0.3">
      <c r="A192" s="31">
        <v>604</v>
      </c>
      <c r="B192" s="31" t="s">
        <v>236</v>
      </c>
      <c r="C192" s="51">
        <v>15537661.374343846</v>
      </c>
      <c r="D192" s="59">
        <v>18084486.292603999</v>
      </c>
      <c r="E192" s="59">
        <v>1765927.5351481531</v>
      </c>
      <c r="F192" s="26">
        <v>780897.38311200007</v>
      </c>
      <c r="H192" s="59">
        <v>18331888.817435339</v>
      </c>
      <c r="I192" s="59">
        <v>1877741.9625740738</v>
      </c>
      <c r="J192" s="59">
        <v>780897.38311200007</v>
      </c>
      <c r="L192" s="59">
        <v>17727723.425508395</v>
      </c>
      <c r="M192" s="59">
        <v>1989556.3899999943</v>
      </c>
      <c r="N192" s="59">
        <v>780897.38311200007</v>
      </c>
    </row>
    <row r="193" spans="1:14" x14ac:dyDescent="0.3">
      <c r="A193" s="31">
        <v>607</v>
      </c>
      <c r="B193" s="31" t="s">
        <v>237</v>
      </c>
      <c r="C193" s="51">
        <v>2450587.5096637933</v>
      </c>
      <c r="D193" s="59">
        <v>3182983.2804896664</v>
      </c>
      <c r="E193" s="59">
        <v>552702.75963587337</v>
      </c>
      <c r="F193" s="26">
        <v>179693.01118999999</v>
      </c>
      <c r="H193" s="59">
        <v>3472205.9136454174</v>
      </c>
      <c r="I193" s="59">
        <v>501708.23481793614</v>
      </c>
      <c r="J193" s="59">
        <v>179693.01118999999</v>
      </c>
      <c r="L193" s="59">
        <v>3635356.3027853873</v>
      </c>
      <c r="M193" s="59">
        <v>450713.70999999886</v>
      </c>
      <c r="N193" s="59">
        <v>179693.01118999999</v>
      </c>
    </row>
    <row r="194" spans="1:14" x14ac:dyDescent="0.3">
      <c r="A194" s="31">
        <v>608</v>
      </c>
      <c r="B194" s="31" t="s">
        <v>238</v>
      </c>
      <c r="C194" s="51">
        <v>1132975.6386015646</v>
      </c>
      <c r="D194" s="59">
        <v>1442164.0234761937</v>
      </c>
      <c r="E194" s="59">
        <v>177318.36536262915</v>
      </c>
      <c r="F194" s="26">
        <v>131870.019512</v>
      </c>
      <c r="H194" s="59">
        <v>1545621.579088768</v>
      </c>
      <c r="I194" s="59">
        <v>180335.92268131484</v>
      </c>
      <c r="J194" s="59">
        <v>131870.019512</v>
      </c>
      <c r="L194" s="59">
        <v>1672265.8222422944</v>
      </c>
      <c r="M194" s="59">
        <v>183353.48000000051</v>
      </c>
      <c r="N194" s="59">
        <v>131870.019512</v>
      </c>
    </row>
    <row r="195" spans="1:14" x14ac:dyDescent="0.3">
      <c r="A195" s="31">
        <v>609</v>
      </c>
      <c r="B195" s="31" t="s">
        <v>239</v>
      </c>
      <c r="C195" s="51">
        <v>5570566.2860588348</v>
      </c>
      <c r="D195" s="59">
        <v>22150983.477182467</v>
      </c>
      <c r="E195" s="59">
        <v>10808666.973197632</v>
      </c>
      <c r="F195" s="26">
        <v>5771750.2179260002</v>
      </c>
      <c r="H195" s="59">
        <v>25502453.162717305</v>
      </c>
      <c r="I195" s="59">
        <v>10461265.316598807</v>
      </c>
      <c r="J195" s="59">
        <v>5771750.2179260002</v>
      </c>
      <c r="L195" s="59">
        <v>27493927.446048863</v>
      </c>
      <c r="M195" s="59">
        <v>10113863.659999982</v>
      </c>
      <c r="N195" s="59">
        <v>5771750.2179260002</v>
      </c>
    </row>
    <row r="196" spans="1:14" x14ac:dyDescent="0.3">
      <c r="A196" s="31">
        <v>611</v>
      </c>
      <c r="B196" s="31" t="s">
        <v>240</v>
      </c>
      <c r="C196" s="51">
        <v>4292742.0070024366</v>
      </c>
      <c r="D196" s="59">
        <v>4717796.0074576763</v>
      </c>
      <c r="E196" s="59">
        <v>350924.30851123901</v>
      </c>
      <c r="F196" s="26">
        <v>74129.691944000035</v>
      </c>
      <c r="H196" s="59">
        <v>4784984.3689135965</v>
      </c>
      <c r="I196" s="59">
        <v>407288.70925561863</v>
      </c>
      <c r="J196" s="59">
        <v>74129.691944000035</v>
      </c>
      <c r="L196" s="59">
        <v>4691640.0649390472</v>
      </c>
      <c r="M196" s="59">
        <v>463653.10999999824</v>
      </c>
      <c r="N196" s="59">
        <v>74129.691944000035</v>
      </c>
    </row>
    <row r="197" spans="1:14" x14ac:dyDescent="0.3">
      <c r="A197" s="31">
        <v>614</v>
      </c>
      <c r="B197" s="31" t="s">
        <v>241</v>
      </c>
      <c r="C197" s="51">
        <v>2648221.8950267313</v>
      </c>
      <c r="D197" s="59">
        <v>3331532.7675039619</v>
      </c>
      <c r="E197" s="59">
        <v>490476.42035923083</v>
      </c>
      <c r="F197" s="26">
        <v>192834.45211800002</v>
      </c>
      <c r="H197" s="59">
        <v>3470261.581141721</v>
      </c>
      <c r="I197" s="59">
        <v>414351.57017961529</v>
      </c>
      <c r="J197" s="59">
        <v>192834.45211800002</v>
      </c>
      <c r="L197" s="59">
        <v>3675601.6037701918</v>
      </c>
      <c r="M197" s="59">
        <v>338226.71999999974</v>
      </c>
      <c r="N197" s="59">
        <v>192834.45211800002</v>
      </c>
    </row>
    <row r="198" spans="1:14" x14ac:dyDescent="0.3">
      <c r="A198" s="31">
        <v>615</v>
      </c>
      <c r="B198" s="31" t="s">
        <v>242</v>
      </c>
      <c r="C198" s="51">
        <v>14120876.047528474</v>
      </c>
      <c r="D198" s="59">
        <v>15518642.144203633</v>
      </c>
      <c r="E198" s="59">
        <v>947780.50323315943</v>
      </c>
      <c r="F198" s="26">
        <v>449985.59344200004</v>
      </c>
      <c r="H198" s="59">
        <v>15736093.522323392</v>
      </c>
      <c r="I198" s="59">
        <v>886276.42661658069</v>
      </c>
      <c r="J198" s="59">
        <v>449985.59344200004</v>
      </c>
      <c r="L198" s="59">
        <v>16158127.975950828</v>
      </c>
      <c r="M198" s="59">
        <v>824772.35000000196</v>
      </c>
      <c r="N198" s="59">
        <v>449985.59344200004</v>
      </c>
    </row>
    <row r="199" spans="1:14" x14ac:dyDescent="0.3">
      <c r="A199" s="31">
        <v>616</v>
      </c>
      <c r="B199" s="31" t="s">
        <v>243</v>
      </c>
      <c r="C199" s="51">
        <v>854459.41857328906</v>
      </c>
      <c r="D199" s="59">
        <v>1070733.4655161777</v>
      </c>
      <c r="E199" s="59">
        <v>177317.7594188886</v>
      </c>
      <c r="F199" s="26">
        <v>38956.287523999992</v>
      </c>
      <c r="H199" s="59">
        <v>1165694.0475678314</v>
      </c>
      <c r="I199" s="59">
        <v>181306.97970944416</v>
      </c>
      <c r="J199" s="59">
        <v>38956.287523999992</v>
      </c>
      <c r="L199" s="59">
        <v>1304402.3657920088</v>
      </c>
      <c r="M199" s="59">
        <v>185296.19999999972</v>
      </c>
      <c r="N199" s="59">
        <v>38956.287523999992</v>
      </c>
    </row>
    <row r="200" spans="1:14" x14ac:dyDescent="0.3">
      <c r="A200" s="31">
        <v>619</v>
      </c>
      <c r="B200" s="31" t="s">
        <v>244</v>
      </c>
      <c r="C200" s="51">
        <v>2936658.6785656032</v>
      </c>
      <c r="D200" s="59">
        <v>3452371.8275477807</v>
      </c>
      <c r="E200" s="59">
        <v>235864.50421417755</v>
      </c>
      <c r="F200" s="26">
        <v>279848.644768</v>
      </c>
      <c r="H200" s="59">
        <v>3504546.3822043119</v>
      </c>
      <c r="I200" s="59">
        <v>236738.61210708867</v>
      </c>
      <c r="J200" s="59">
        <v>279848.644768</v>
      </c>
      <c r="L200" s="59">
        <v>3621965.4413799066</v>
      </c>
      <c r="M200" s="59">
        <v>237612.7199999998</v>
      </c>
      <c r="N200" s="59">
        <v>279848.644768</v>
      </c>
    </row>
    <row r="201" spans="1:14" x14ac:dyDescent="0.3">
      <c r="A201" s="31">
        <v>620</v>
      </c>
      <c r="B201" s="31" t="s">
        <v>245</v>
      </c>
      <c r="C201" s="51">
        <v>3336985.8923204797</v>
      </c>
      <c r="D201" s="59">
        <v>3881252.5615187772</v>
      </c>
      <c r="E201" s="59">
        <v>368615.37753629714</v>
      </c>
      <c r="F201" s="26">
        <v>175651.29166200003</v>
      </c>
      <c r="H201" s="59">
        <v>3929000.0109025445</v>
      </c>
      <c r="I201" s="59">
        <v>320956.01376814803</v>
      </c>
      <c r="J201" s="59">
        <v>175651.29166200003</v>
      </c>
      <c r="L201" s="59">
        <v>4030598.111288771</v>
      </c>
      <c r="M201" s="59">
        <v>273296.64999999898</v>
      </c>
      <c r="N201" s="59">
        <v>175651.29166200003</v>
      </c>
    </row>
    <row r="202" spans="1:14" x14ac:dyDescent="0.3">
      <c r="A202" s="31">
        <v>623</v>
      </c>
      <c r="B202" s="31" t="s">
        <v>246</v>
      </c>
      <c r="C202" s="51">
        <v>1324149.9234118455</v>
      </c>
      <c r="D202" s="59">
        <v>1563037.5874751122</v>
      </c>
      <c r="E202" s="59">
        <v>162826.41710926668</v>
      </c>
      <c r="F202" s="26">
        <v>76061.246954000002</v>
      </c>
      <c r="H202" s="59">
        <v>1569541.5464473639</v>
      </c>
      <c r="I202" s="59">
        <v>168989.89855463291</v>
      </c>
      <c r="J202" s="59">
        <v>76061.246954000002</v>
      </c>
      <c r="L202" s="59">
        <v>1496759.2308776327</v>
      </c>
      <c r="M202" s="59">
        <v>175153.37999999913</v>
      </c>
      <c r="N202" s="59">
        <v>76061.246954000002</v>
      </c>
    </row>
    <row r="203" spans="1:14" x14ac:dyDescent="0.3">
      <c r="A203" s="31">
        <v>624</v>
      </c>
      <c r="B203" s="31" t="s">
        <v>247</v>
      </c>
      <c r="C203" s="51">
        <v>4114417.7537243641</v>
      </c>
      <c r="D203" s="59">
        <v>4781217.8936397638</v>
      </c>
      <c r="E203" s="59">
        <v>499007.43914739939</v>
      </c>
      <c r="F203" s="26">
        <v>167792.7007680001</v>
      </c>
      <c r="H203" s="59">
        <v>4949005.1730286041</v>
      </c>
      <c r="I203" s="59">
        <v>511966.61957369844</v>
      </c>
      <c r="J203" s="59">
        <v>167792.7007680001</v>
      </c>
      <c r="L203" s="59">
        <v>5114175.0798259135</v>
      </c>
      <c r="M203" s="59">
        <v>524925.79999999749</v>
      </c>
      <c r="N203" s="59">
        <v>167792.7007680001</v>
      </c>
    </row>
    <row r="204" spans="1:14" x14ac:dyDescent="0.3">
      <c r="A204" s="31">
        <v>625</v>
      </c>
      <c r="B204" s="31" t="s">
        <v>248</v>
      </c>
      <c r="C204" s="51">
        <v>3034492.5979233356</v>
      </c>
      <c r="D204" s="59">
        <v>3465254.8878816413</v>
      </c>
      <c r="E204" s="59">
        <v>282151.68289030594</v>
      </c>
      <c r="F204" s="26">
        <v>148610.60706800001</v>
      </c>
      <c r="H204" s="59">
        <v>3446259.153768274</v>
      </c>
      <c r="I204" s="59">
        <v>283254.09144515253</v>
      </c>
      <c r="J204" s="59">
        <v>148610.60706800001</v>
      </c>
      <c r="L204" s="59">
        <v>3353539.5714791124</v>
      </c>
      <c r="M204" s="59">
        <v>284356.49999999907</v>
      </c>
      <c r="N204" s="59">
        <v>148610.60706800001</v>
      </c>
    </row>
    <row r="205" spans="1:14" x14ac:dyDescent="0.3">
      <c r="A205" s="31">
        <v>626</v>
      </c>
      <c r="B205" s="31" t="s">
        <v>249</v>
      </c>
      <c r="C205" s="51">
        <v>2806606.5087270918</v>
      </c>
      <c r="D205" s="59">
        <v>3631899.5587046407</v>
      </c>
      <c r="E205" s="59">
        <v>535372.65767754917</v>
      </c>
      <c r="F205" s="26">
        <v>289920.39230000001</v>
      </c>
      <c r="H205" s="59">
        <v>3996493.3953267909</v>
      </c>
      <c r="I205" s="59">
        <v>512681.72883877461</v>
      </c>
      <c r="J205" s="59">
        <v>289920.39230000001</v>
      </c>
      <c r="L205" s="59">
        <v>4298159.4924259633</v>
      </c>
      <c r="M205" s="59">
        <v>489990.80000000005</v>
      </c>
      <c r="N205" s="59">
        <v>289920.39230000001</v>
      </c>
    </row>
    <row r="206" spans="1:14" x14ac:dyDescent="0.3">
      <c r="A206" s="31">
        <v>630</v>
      </c>
      <c r="B206" s="31" t="s">
        <v>250</v>
      </c>
      <c r="C206" s="51">
        <v>2442868.9694881937</v>
      </c>
      <c r="D206" s="59">
        <v>2592798.9289821684</v>
      </c>
      <c r="E206" s="59">
        <v>107176.53554997465</v>
      </c>
      <c r="F206" s="26">
        <v>42753.423944000002</v>
      </c>
      <c r="H206" s="59">
        <v>2829935.3390288195</v>
      </c>
      <c r="I206" s="59">
        <v>116200.87777498705</v>
      </c>
      <c r="J206" s="59">
        <v>42753.423944000002</v>
      </c>
      <c r="L206" s="59">
        <v>3044521.8988222163</v>
      </c>
      <c r="M206" s="59">
        <v>125225.21999999942</v>
      </c>
      <c r="N206" s="59">
        <v>42753.423944000002</v>
      </c>
    </row>
    <row r="207" spans="1:14" x14ac:dyDescent="0.3">
      <c r="A207" s="31">
        <v>631</v>
      </c>
      <c r="B207" s="31" t="s">
        <v>251</v>
      </c>
      <c r="C207" s="51">
        <v>1335009.9802342164</v>
      </c>
      <c r="D207" s="59">
        <v>1572605.318795505</v>
      </c>
      <c r="E207" s="59">
        <v>158488.23818128862</v>
      </c>
      <c r="F207" s="26">
        <v>79107.100380000003</v>
      </c>
      <c r="H207" s="59">
        <v>1602268.229034632</v>
      </c>
      <c r="I207" s="59">
        <v>172140.38909064431</v>
      </c>
      <c r="J207" s="59">
        <v>79107.100380000003</v>
      </c>
      <c r="L207" s="59">
        <v>1690397.6608404443</v>
      </c>
      <c r="M207" s="59">
        <v>185792.54</v>
      </c>
      <c r="N207" s="59">
        <v>79107.100380000003</v>
      </c>
    </row>
    <row r="208" spans="1:14" x14ac:dyDescent="0.3">
      <c r="A208" s="31">
        <v>635</v>
      </c>
      <c r="B208" s="31" t="s">
        <v>252</v>
      </c>
      <c r="C208" s="51">
        <v>3009674.1829014318</v>
      </c>
      <c r="D208" s="59">
        <v>3868444.687705568</v>
      </c>
      <c r="E208" s="59">
        <v>539103.75571013591</v>
      </c>
      <c r="F208" s="26">
        <v>319666.74909400003</v>
      </c>
      <c r="H208" s="59">
        <v>3892425.2486008164</v>
      </c>
      <c r="I208" s="59">
        <v>551784.63285506703</v>
      </c>
      <c r="J208" s="59">
        <v>319666.74909400003</v>
      </c>
      <c r="L208" s="59">
        <v>3982193.0518167624</v>
      </c>
      <c r="M208" s="59">
        <v>564465.50999999826</v>
      </c>
      <c r="N208" s="59">
        <v>319666.74909400003</v>
      </c>
    </row>
    <row r="209" spans="1:14" x14ac:dyDescent="0.3">
      <c r="A209" s="31">
        <v>636</v>
      </c>
      <c r="B209" s="31" t="s">
        <v>253</v>
      </c>
      <c r="C209" s="51">
        <v>7766196.8940902157</v>
      </c>
      <c r="D209" s="59">
        <v>8717805.753934456</v>
      </c>
      <c r="E209" s="59">
        <v>751576.162980241</v>
      </c>
      <c r="F209" s="26">
        <v>200032.696864</v>
      </c>
      <c r="H209" s="59">
        <v>8647084.0624229703</v>
      </c>
      <c r="I209" s="59">
        <v>763871.33649012097</v>
      </c>
      <c r="J209" s="59">
        <v>200032.696864</v>
      </c>
      <c r="L209" s="59">
        <v>8831631.2504071444</v>
      </c>
      <c r="M209" s="59">
        <v>776166.51000000094</v>
      </c>
      <c r="N209" s="59">
        <v>200032.696864</v>
      </c>
    </row>
    <row r="210" spans="1:14" x14ac:dyDescent="0.3">
      <c r="A210" s="31">
        <v>638</v>
      </c>
      <c r="B210" s="31" t="s">
        <v>254</v>
      </c>
      <c r="C210" s="51">
        <v>41014005.091085061</v>
      </c>
      <c r="D210" s="59">
        <v>48020685.355747215</v>
      </c>
      <c r="E210" s="59">
        <v>5314023.2138081584</v>
      </c>
      <c r="F210" s="26">
        <v>1692657.0508540007</v>
      </c>
      <c r="H210" s="59">
        <v>48992591.385139748</v>
      </c>
      <c r="I210" s="59">
        <v>5586226.1219040705</v>
      </c>
      <c r="J210" s="59">
        <v>1692657.0508540007</v>
      </c>
      <c r="L210" s="59">
        <v>48034436.161621578</v>
      </c>
      <c r="M210" s="59">
        <v>5858429.0299999826</v>
      </c>
      <c r="N210" s="59">
        <v>1692657.0508540007</v>
      </c>
    </row>
    <row r="211" spans="1:14" x14ac:dyDescent="0.3">
      <c r="A211" s="31">
        <v>678</v>
      </c>
      <c r="B211" s="31" t="s">
        <v>255</v>
      </c>
      <c r="C211" s="51">
        <v>14002971.96796965</v>
      </c>
      <c r="D211" s="59">
        <v>18045400.269487482</v>
      </c>
      <c r="E211" s="59">
        <v>2609718.2787738312</v>
      </c>
      <c r="F211" s="26">
        <v>1432710.0227439997</v>
      </c>
      <c r="H211" s="59">
        <v>18209224.807957467</v>
      </c>
      <c r="I211" s="59">
        <v>2637676.0343869156</v>
      </c>
      <c r="J211" s="59">
        <v>1432710.0227439997</v>
      </c>
      <c r="L211" s="59">
        <v>18817159.313569028</v>
      </c>
      <c r="M211" s="59">
        <v>2665633.79</v>
      </c>
      <c r="N211" s="59">
        <v>1432710.0227439997</v>
      </c>
    </row>
    <row r="212" spans="1:14" x14ac:dyDescent="0.3">
      <c r="A212" s="31">
        <v>680</v>
      </c>
      <c r="B212" s="31" t="s">
        <v>256</v>
      </c>
      <c r="C212" s="51">
        <v>8886876.0279215164</v>
      </c>
      <c r="D212" s="59">
        <v>13246586.519078484</v>
      </c>
      <c r="E212" s="59">
        <v>2553577.9050529669</v>
      </c>
      <c r="F212" s="26">
        <v>1806132.5861040002</v>
      </c>
      <c r="H212" s="59">
        <v>13278925.128032405</v>
      </c>
      <c r="I212" s="59">
        <v>2668172.2125264811</v>
      </c>
      <c r="J212" s="59">
        <v>1806132.5861040002</v>
      </c>
      <c r="L212" s="59">
        <v>13318664.161323171</v>
      </c>
      <c r="M212" s="59">
        <v>2782766.5199999954</v>
      </c>
      <c r="N212" s="59">
        <v>1806132.5861040002</v>
      </c>
    </row>
    <row r="213" spans="1:14" x14ac:dyDescent="0.3">
      <c r="A213" s="31">
        <v>681</v>
      </c>
      <c r="B213" s="31" t="s">
        <v>257</v>
      </c>
      <c r="C213" s="51">
        <v>1873403.5651712536</v>
      </c>
      <c r="D213" s="59">
        <v>2406499.1652373765</v>
      </c>
      <c r="E213" s="59">
        <v>361720.7150001229</v>
      </c>
      <c r="F213" s="26">
        <v>171374.88506600002</v>
      </c>
      <c r="H213" s="59">
        <v>2423785.2523457445</v>
      </c>
      <c r="I213" s="59">
        <v>336245.41250006156</v>
      </c>
      <c r="J213" s="59">
        <v>171374.88506600002</v>
      </c>
      <c r="L213" s="59">
        <v>2692230.8338797214</v>
      </c>
      <c r="M213" s="59">
        <v>310770.11000000022</v>
      </c>
      <c r="N213" s="59">
        <v>171374.88506600002</v>
      </c>
    </row>
    <row r="214" spans="1:14" x14ac:dyDescent="0.3">
      <c r="A214" s="31">
        <v>683</v>
      </c>
      <c r="B214" s="31" t="s">
        <v>258</v>
      </c>
      <c r="C214" s="51">
        <v>7523315.5989019657</v>
      </c>
      <c r="D214" s="59">
        <v>8151469.7318002889</v>
      </c>
      <c r="E214" s="59">
        <v>437539.09520832368</v>
      </c>
      <c r="F214" s="26">
        <v>190615.03769000003</v>
      </c>
      <c r="H214" s="59">
        <v>8379256.7419195808</v>
      </c>
      <c r="I214" s="59">
        <v>399831.65760416188</v>
      </c>
      <c r="J214" s="59">
        <v>190615.03769000003</v>
      </c>
      <c r="L214" s="59">
        <v>8456383.0075470954</v>
      </c>
      <c r="M214" s="59">
        <v>362124.22000000015</v>
      </c>
      <c r="N214" s="59">
        <v>190615.03769000003</v>
      </c>
    </row>
    <row r="215" spans="1:14" x14ac:dyDescent="0.3">
      <c r="A215" s="31">
        <v>684</v>
      </c>
      <c r="B215" s="31" t="s">
        <v>259</v>
      </c>
      <c r="C215" s="51">
        <v>5285405.6730327401</v>
      </c>
      <c r="D215" s="59">
        <v>11772844.590462673</v>
      </c>
      <c r="E215" s="59">
        <v>4319000.5556479339</v>
      </c>
      <c r="F215" s="26">
        <v>2168438.3617819999</v>
      </c>
      <c r="H215" s="59">
        <v>12404021.112635221</v>
      </c>
      <c r="I215" s="59">
        <v>4324019.1378239617</v>
      </c>
      <c r="J215" s="59">
        <v>2168438.3617819999</v>
      </c>
      <c r="L215" s="59">
        <v>12016837.103165235</v>
      </c>
      <c r="M215" s="59">
        <v>4329037.7199999904</v>
      </c>
      <c r="N215" s="59">
        <v>2168438.3617819999</v>
      </c>
    </row>
    <row r="216" spans="1:14" x14ac:dyDescent="0.3">
      <c r="A216" s="31">
        <v>686</v>
      </c>
      <c r="B216" s="31" t="s">
        <v>260</v>
      </c>
      <c r="C216" s="51">
        <v>1313972.9319610682</v>
      </c>
      <c r="D216" s="59">
        <v>1717215.6878908346</v>
      </c>
      <c r="E216" s="59">
        <v>299721.45004176657</v>
      </c>
      <c r="F216" s="26">
        <v>103521.305888</v>
      </c>
      <c r="H216" s="59">
        <v>1744054.585633761</v>
      </c>
      <c r="I216" s="59">
        <v>283593.35002088308</v>
      </c>
      <c r="J216" s="59">
        <v>103521.305888</v>
      </c>
      <c r="L216" s="59">
        <v>1868869.7298242231</v>
      </c>
      <c r="M216" s="59">
        <v>267465.24999999959</v>
      </c>
      <c r="N216" s="59">
        <v>103521.305888</v>
      </c>
    </row>
    <row r="217" spans="1:14" x14ac:dyDescent="0.3">
      <c r="A217" s="31">
        <v>687</v>
      </c>
      <c r="B217" s="31" t="s">
        <v>261</v>
      </c>
      <c r="C217" s="51">
        <v>1323475.3770704949</v>
      </c>
      <c r="D217" s="59">
        <v>1598823.8271479725</v>
      </c>
      <c r="E217" s="59">
        <v>152922.15577947765</v>
      </c>
      <c r="F217" s="26">
        <v>122426.29429800002</v>
      </c>
      <c r="H217" s="59">
        <v>1650046.8054510825</v>
      </c>
      <c r="I217" s="59">
        <v>150892.78288973868</v>
      </c>
      <c r="J217" s="59">
        <v>122426.29429800002</v>
      </c>
      <c r="L217" s="59">
        <v>1731373.0212579989</v>
      </c>
      <c r="M217" s="59">
        <v>148863.40999999974</v>
      </c>
      <c r="N217" s="59">
        <v>122426.29429800002</v>
      </c>
    </row>
    <row r="218" spans="1:14" x14ac:dyDescent="0.3">
      <c r="A218" s="31">
        <v>689</v>
      </c>
      <c r="B218" s="31" t="s">
        <v>262</v>
      </c>
      <c r="C218" s="51">
        <v>1588186.0562689665</v>
      </c>
      <c r="D218" s="59">
        <v>2224297.6557292305</v>
      </c>
      <c r="E218" s="59">
        <v>399574.08085826389</v>
      </c>
      <c r="F218" s="26">
        <v>236537.518602</v>
      </c>
      <c r="H218" s="59">
        <v>2195802.9423653171</v>
      </c>
      <c r="I218" s="59">
        <v>370069.75542913185</v>
      </c>
      <c r="J218" s="59">
        <v>236537.518602</v>
      </c>
      <c r="L218" s="59">
        <v>2135470.5076407762</v>
      </c>
      <c r="M218" s="59">
        <v>340565.42999999982</v>
      </c>
      <c r="N218" s="59">
        <v>236537.518602</v>
      </c>
    </row>
    <row r="219" spans="1:14" x14ac:dyDescent="0.3">
      <c r="A219" s="31">
        <v>691</v>
      </c>
      <c r="B219" s="31" t="s">
        <v>263</v>
      </c>
      <c r="C219" s="51">
        <v>4141244.8117077406</v>
      </c>
      <c r="D219" s="59">
        <v>4420561.046903355</v>
      </c>
      <c r="E219" s="59">
        <v>180014.06499761471</v>
      </c>
      <c r="F219" s="26">
        <v>99302.170198000007</v>
      </c>
      <c r="H219" s="59">
        <v>4667863.7211792562</v>
      </c>
      <c r="I219" s="59">
        <v>194325.83249880711</v>
      </c>
      <c r="J219" s="59">
        <v>99302.170198000007</v>
      </c>
      <c r="L219" s="59">
        <v>4754435.6803792939</v>
      </c>
      <c r="M219" s="59">
        <v>208637.59999999951</v>
      </c>
      <c r="N219" s="59">
        <v>99302.170198000007</v>
      </c>
    </row>
    <row r="220" spans="1:14" x14ac:dyDescent="0.3">
      <c r="A220" s="31">
        <v>694</v>
      </c>
      <c r="B220" s="31" t="s">
        <v>264</v>
      </c>
      <c r="C220" s="51">
        <v>2024641.2076585288</v>
      </c>
      <c r="D220" s="59">
        <v>7350204.9692709344</v>
      </c>
      <c r="E220" s="59">
        <v>3186822.019860405</v>
      </c>
      <c r="F220" s="26">
        <v>2138741.7417520005</v>
      </c>
      <c r="H220" s="59">
        <v>7209331.0881524356</v>
      </c>
      <c r="I220" s="59">
        <v>3288538.7899301965</v>
      </c>
      <c r="J220" s="59">
        <v>2138741.7417520005</v>
      </c>
      <c r="L220" s="59">
        <v>6783563.0939065777</v>
      </c>
      <c r="M220" s="59">
        <v>3390255.5599999875</v>
      </c>
      <c r="N220" s="59">
        <v>2138741.7417520005</v>
      </c>
    </row>
    <row r="221" spans="1:14" x14ac:dyDescent="0.3">
      <c r="A221" s="31">
        <v>697</v>
      </c>
      <c r="B221" s="31" t="s">
        <v>265</v>
      </c>
      <c r="C221" s="51">
        <v>679108.55682115746</v>
      </c>
      <c r="D221" s="59">
        <v>933391.41332694516</v>
      </c>
      <c r="E221" s="59">
        <v>211379.83634578771</v>
      </c>
      <c r="F221" s="26">
        <v>42903.020160000007</v>
      </c>
      <c r="H221" s="59">
        <v>998937.13029673276</v>
      </c>
      <c r="I221" s="59">
        <v>163087.70317289379</v>
      </c>
      <c r="J221" s="59">
        <v>42903.020160000007</v>
      </c>
      <c r="L221" s="59">
        <v>1041923.0615545532</v>
      </c>
      <c r="M221" s="59">
        <v>114795.56999999983</v>
      </c>
      <c r="N221" s="59">
        <v>42903.020160000007</v>
      </c>
    </row>
    <row r="222" spans="1:14" x14ac:dyDescent="0.3">
      <c r="A222" s="31">
        <v>698</v>
      </c>
      <c r="B222" s="31" t="s">
        <v>266</v>
      </c>
      <c r="C222" s="51">
        <v>9303651.8766487092</v>
      </c>
      <c r="D222" s="59">
        <v>20350457.791631229</v>
      </c>
      <c r="E222" s="59">
        <v>8767455.9644125216</v>
      </c>
      <c r="F222" s="26">
        <v>2279349.9505699994</v>
      </c>
      <c r="H222" s="59">
        <v>24754598.775085296</v>
      </c>
      <c r="I222" s="59">
        <v>8278346.5722062588</v>
      </c>
      <c r="J222" s="59">
        <v>2279349.9505699994</v>
      </c>
      <c r="L222" s="59">
        <v>25408673.888639849</v>
      </c>
      <c r="M222" s="59">
        <v>7789237.1799999978</v>
      </c>
      <c r="N222" s="59">
        <v>2279349.9505699994</v>
      </c>
    </row>
    <row r="223" spans="1:14" x14ac:dyDescent="0.3">
      <c r="A223" s="31">
        <v>700</v>
      </c>
      <c r="B223" s="31" t="s">
        <v>267</v>
      </c>
      <c r="C223" s="51">
        <v>1801563.9467722864</v>
      </c>
      <c r="D223" s="59">
        <v>2553442.9342703284</v>
      </c>
      <c r="E223" s="59">
        <v>499997.61252204201</v>
      </c>
      <c r="F223" s="26">
        <v>251881.37497600002</v>
      </c>
      <c r="H223" s="59">
        <v>2481968.1094458825</v>
      </c>
      <c r="I223" s="59">
        <v>487079.36126102071</v>
      </c>
      <c r="J223" s="59">
        <v>251881.37497600002</v>
      </c>
      <c r="L223" s="59">
        <v>2494858.5701949522</v>
      </c>
      <c r="M223" s="59">
        <v>474161.1099999994</v>
      </c>
      <c r="N223" s="59">
        <v>251881.37497600002</v>
      </c>
    </row>
    <row r="224" spans="1:14" x14ac:dyDescent="0.3">
      <c r="A224" s="31">
        <v>702</v>
      </c>
      <c r="B224" s="31" t="s">
        <v>268</v>
      </c>
      <c r="C224" s="51">
        <v>2026858.0718585828</v>
      </c>
      <c r="D224" s="59">
        <v>2776000.3175288606</v>
      </c>
      <c r="E224" s="59">
        <v>441039.26833427802</v>
      </c>
      <c r="F224" s="26">
        <v>308102.97733600001</v>
      </c>
      <c r="H224" s="59">
        <v>2797981.5126888505</v>
      </c>
      <c r="I224" s="59">
        <v>417702.15916713915</v>
      </c>
      <c r="J224" s="59">
        <v>308102.97733600001</v>
      </c>
      <c r="L224" s="59">
        <v>2774379.5408874094</v>
      </c>
      <c r="M224" s="59">
        <v>394365.05000000028</v>
      </c>
      <c r="N224" s="59">
        <v>308102.97733600001</v>
      </c>
    </row>
    <row r="225" spans="1:14" x14ac:dyDescent="0.3">
      <c r="A225" s="31">
        <v>704</v>
      </c>
      <c r="B225" s="31" t="s">
        <v>269</v>
      </c>
      <c r="C225" s="51">
        <v>6215111.5583858704</v>
      </c>
      <c r="D225" s="59">
        <v>6739812.7284116885</v>
      </c>
      <c r="E225" s="59">
        <v>380260.57634381804</v>
      </c>
      <c r="F225" s="26">
        <v>144440.59368200001</v>
      </c>
      <c r="H225" s="59">
        <v>7138673.018091226</v>
      </c>
      <c r="I225" s="59">
        <v>450302.17817190761</v>
      </c>
      <c r="J225" s="59">
        <v>144440.59368200001</v>
      </c>
      <c r="L225" s="59">
        <v>7453467.4678374846</v>
      </c>
      <c r="M225" s="59">
        <v>520343.77999999723</v>
      </c>
      <c r="N225" s="59">
        <v>144440.59368200001</v>
      </c>
    </row>
    <row r="226" spans="1:14" x14ac:dyDescent="0.3">
      <c r="A226" s="31">
        <v>707</v>
      </c>
      <c r="B226" s="31" t="s">
        <v>270</v>
      </c>
      <c r="C226" s="51">
        <v>991084.37464215397</v>
      </c>
      <c r="D226" s="59">
        <v>1519803.2159081362</v>
      </c>
      <c r="E226" s="59">
        <v>364625.1713719822</v>
      </c>
      <c r="F226" s="26">
        <v>164093.66989400002</v>
      </c>
      <c r="H226" s="59">
        <v>1506068.7188423134</v>
      </c>
      <c r="I226" s="59">
        <v>299105.2106859911</v>
      </c>
      <c r="J226" s="59">
        <v>164093.66989400002</v>
      </c>
      <c r="L226" s="59">
        <v>1593852.8455223015</v>
      </c>
      <c r="M226" s="59">
        <v>233585.25</v>
      </c>
      <c r="N226" s="59">
        <v>164093.66989400002</v>
      </c>
    </row>
    <row r="227" spans="1:14" x14ac:dyDescent="0.3">
      <c r="A227" s="31">
        <v>710</v>
      </c>
      <c r="B227" s="31" t="s">
        <v>271</v>
      </c>
      <c r="C227" s="51">
        <v>14227068.329534689</v>
      </c>
      <c r="D227" s="59">
        <v>17493257.471173979</v>
      </c>
      <c r="E227" s="59">
        <v>2481507.9127692906</v>
      </c>
      <c r="F227" s="26">
        <v>784681.22886999964</v>
      </c>
      <c r="H227" s="59">
        <v>18282292.257478949</v>
      </c>
      <c r="I227" s="59">
        <v>2652589.1013846411</v>
      </c>
      <c r="J227" s="59">
        <v>784681.22886999964</v>
      </c>
      <c r="L227" s="59">
        <v>18970084.564155381</v>
      </c>
      <c r="M227" s="59">
        <v>2823670.2899999917</v>
      </c>
      <c r="N227" s="59">
        <v>784681.22886999964</v>
      </c>
    </row>
    <row r="228" spans="1:14" x14ac:dyDescent="0.3">
      <c r="A228" s="31">
        <v>729</v>
      </c>
      <c r="B228" s="31" t="s">
        <v>272</v>
      </c>
      <c r="C228" s="51">
        <v>5773557.0361570325</v>
      </c>
      <c r="D228" s="59">
        <v>7750952.675820929</v>
      </c>
      <c r="E228" s="59">
        <v>1367591.4052398964</v>
      </c>
      <c r="F228" s="26">
        <v>609804.23442400014</v>
      </c>
      <c r="H228" s="59">
        <v>7752876.9464696525</v>
      </c>
      <c r="I228" s="59">
        <v>1201275.8226199485</v>
      </c>
      <c r="J228" s="59">
        <v>609804.23442400014</v>
      </c>
      <c r="L228" s="59">
        <v>7988777.9914892279</v>
      </c>
      <c r="M228" s="59">
        <v>1034960.240000001</v>
      </c>
      <c r="N228" s="59">
        <v>609804.23442400014</v>
      </c>
    </row>
    <row r="229" spans="1:14" x14ac:dyDescent="0.3">
      <c r="A229" s="31">
        <v>732</v>
      </c>
      <c r="B229" s="31" t="s">
        <v>273</v>
      </c>
      <c r="C229" s="51">
        <v>3829278.3688042401</v>
      </c>
      <c r="D229" s="59">
        <v>4453550.1522347685</v>
      </c>
      <c r="E229" s="59">
        <v>449469.32837252849</v>
      </c>
      <c r="F229" s="26">
        <v>174802.45505799999</v>
      </c>
      <c r="H229" s="59">
        <v>4523868.6615232108</v>
      </c>
      <c r="I229" s="59">
        <v>412348.49918626429</v>
      </c>
      <c r="J229" s="59">
        <v>174802.45505799999</v>
      </c>
      <c r="L229" s="59">
        <v>4560794.8895527944</v>
      </c>
      <c r="M229" s="59">
        <v>375227.6700000001</v>
      </c>
      <c r="N229" s="59">
        <v>174802.45505799999</v>
      </c>
    </row>
    <row r="230" spans="1:14" x14ac:dyDescent="0.3">
      <c r="A230" s="31">
        <v>734</v>
      </c>
      <c r="B230" s="31" t="s">
        <v>274</v>
      </c>
      <c r="C230" s="51">
        <v>17074453.363688491</v>
      </c>
      <c r="D230" s="59">
        <v>26131650.331614144</v>
      </c>
      <c r="E230" s="59">
        <v>6101738.398631651</v>
      </c>
      <c r="F230" s="26">
        <v>2955458.5692940005</v>
      </c>
      <c r="H230" s="59">
        <v>26329242.667347778</v>
      </c>
      <c r="I230" s="59">
        <v>5991540.9993158225</v>
      </c>
      <c r="J230" s="59">
        <v>2955458.5692940005</v>
      </c>
      <c r="L230" s="59">
        <v>26454309.394714765</v>
      </c>
      <c r="M230" s="59">
        <v>5881343.599999994</v>
      </c>
      <c r="N230" s="59">
        <v>2955458.5692940005</v>
      </c>
    </row>
    <row r="231" spans="1:14" x14ac:dyDescent="0.3">
      <c r="A231" s="31">
        <v>738</v>
      </c>
      <c r="B231" s="31" t="s">
        <v>275</v>
      </c>
      <c r="C231" s="51">
        <v>1440123.5764844411</v>
      </c>
      <c r="D231" s="59">
        <v>1808280.0657269508</v>
      </c>
      <c r="E231" s="59">
        <v>209584.97999250953</v>
      </c>
      <c r="F231" s="26">
        <v>158571.50925000003</v>
      </c>
      <c r="H231" s="59">
        <v>1756546.1576067677</v>
      </c>
      <c r="I231" s="59">
        <v>228378.20999625442</v>
      </c>
      <c r="J231" s="59">
        <v>158571.50925000003</v>
      </c>
      <c r="L231" s="59">
        <v>1815696.7658071197</v>
      </c>
      <c r="M231" s="59">
        <v>247171.43999999933</v>
      </c>
      <c r="N231" s="59">
        <v>158571.50925000003</v>
      </c>
    </row>
    <row r="232" spans="1:14" x14ac:dyDescent="0.3">
      <c r="A232" s="31">
        <v>739</v>
      </c>
      <c r="B232" s="31" t="s">
        <v>276</v>
      </c>
      <c r="C232" s="51">
        <v>3054910.8300621896</v>
      </c>
      <c r="D232" s="59">
        <v>3492810.7486480121</v>
      </c>
      <c r="E232" s="59">
        <v>326470.21389182238</v>
      </c>
      <c r="F232" s="26">
        <v>111429.70469400003</v>
      </c>
      <c r="H232" s="59">
        <v>3399534.6123245507</v>
      </c>
      <c r="I232" s="59">
        <v>306679.44694591104</v>
      </c>
      <c r="J232" s="59">
        <v>111429.70469400003</v>
      </c>
      <c r="L232" s="59">
        <v>3460219.8389446307</v>
      </c>
      <c r="M232" s="59">
        <v>286888.6799999997</v>
      </c>
      <c r="N232" s="59">
        <v>111429.70469400003</v>
      </c>
    </row>
    <row r="233" spans="1:14" x14ac:dyDescent="0.3">
      <c r="A233" s="31">
        <v>740</v>
      </c>
      <c r="B233" s="31" t="s">
        <v>277</v>
      </c>
      <c r="C233" s="51">
        <v>3953629.2912241882</v>
      </c>
      <c r="D233" s="59">
        <v>10412687.191914301</v>
      </c>
      <c r="E233" s="59">
        <v>4515791.634518113</v>
      </c>
      <c r="F233" s="26">
        <v>1943266.266172</v>
      </c>
      <c r="H233" s="59">
        <v>10975272.197941743</v>
      </c>
      <c r="I233" s="59">
        <v>4113458.9422590537</v>
      </c>
      <c r="J233" s="59">
        <v>1943266.266172</v>
      </c>
      <c r="L233" s="59">
        <v>12093337.533356978</v>
      </c>
      <c r="M233" s="59">
        <v>3711126.2499999935</v>
      </c>
      <c r="N233" s="59">
        <v>1943266.266172</v>
      </c>
    </row>
    <row r="234" spans="1:14" x14ac:dyDescent="0.3">
      <c r="A234" s="31">
        <v>742</v>
      </c>
      <c r="B234" s="31" t="s">
        <v>278</v>
      </c>
      <c r="C234" s="51">
        <v>1224347.607065113</v>
      </c>
      <c r="D234" s="59">
        <v>1451106.9925665809</v>
      </c>
      <c r="E234" s="59">
        <v>166818.20666546797</v>
      </c>
      <c r="F234" s="26">
        <v>59941.178835999992</v>
      </c>
      <c r="H234" s="59">
        <v>1522996.3225957372</v>
      </c>
      <c r="I234" s="59">
        <v>146255.43833273381</v>
      </c>
      <c r="J234" s="59">
        <v>59941.178835999992</v>
      </c>
      <c r="L234" s="59">
        <v>1571648.8356533509</v>
      </c>
      <c r="M234" s="59">
        <v>125692.66999999966</v>
      </c>
      <c r="N234" s="59">
        <v>59941.178835999992</v>
      </c>
    </row>
    <row r="235" spans="1:14" x14ac:dyDescent="0.3">
      <c r="A235" s="31">
        <v>743</v>
      </c>
      <c r="B235" s="31" t="s">
        <v>279</v>
      </c>
      <c r="C235" s="51">
        <v>17887235.256546505</v>
      </c>
      <c r="D235" s="59">
        <v>28437491.846392546</v>
      </c>
      <c r="E235" s="59">
        <v>7655618.7180280425</v>
      </c>
      <c r="F235" s="26">
        <v>2894637.8718180005</v>
      </c>
      <c r="H235" s="59">
        <v>30552620.82215181</v>
      </c>
      <c r="I235" s="59">
        <v>7293537.9440140165</v>
      </c>
      <c r="J235" s="59">
        <v>2894637.8718180005</v>
      </c>
      <c r="L235" s="59">
        <v>31045868.640863691</v>
      </c>
      <c r="M235" s="59">
        <v>6931457.1699999906</v>
      </c>
      <c r="N235" s="59">
        <v>2894637.8718180005</v>
      </c>
    </row>
    <row r="236" spans="1:14" x14ac:dyDescent="0.3">
      <c r="A236" s="31">
        <v>746</v>
      </c>
      <c r="B236" s="31" t="s">
        <v>280</v>
      </c>
      <c r="C236" s="51">
        <v>6412971.0229506399</v>
      </c>
      <c r="D236" s="59">
        <v>6887984.0129340757</v>
      </c>
      <c r="E236" s="59">
        <v>339373.97739743511</v>
      </c>
      <c r="F236" s="26">
        <v>135639.012586</v>
      </c>
      <c r="H236" s="59">
        <v>6902562.9027881725</v>
      </c>
      <c r="I236" s="59">
        <v>364581.55369871738</v>
      </c>
      <c r="J236" s="59">
        <v>135639.012586</v>
      </c>
      <c r="L236" s="59">
        <v>7072265.7952741021</v>
      </c>
      <c r="M236" s="59">
        <v>389789.12999999977</v>
      </c>
      <c r="N236" s="59">
        <v>135639.012586</v>
      </c>
    </row>
    <row r="237" spans="1:14" x14ac:dyDescent="0.3">
      <c r="A237" s="31">
        <v>747</v>
      </c>
      <c r="B237" s="31" t="s">
        <v>281</v>
      </c>
      <c r="C237" s="51">
        <v>1479349.6925277936</v>
      </c>
      <c r="D237" s="59">
        <v>1780254.530527273</v>
      </c>
      <c r="E237" s="59">
        <v>158216.18188947916</v>
      </c>
      <c r="F237" s="26">
        <v>142688.65611000001</v>
      </c>
      <c r="H237" s="59">
        <v>1927355.8145717406</v>
      </c>
      <c r="I237" s="59">
        <v>148464.6459447394</v>
      </c>
      <c r="J237" s="59">
        <v>142688.65611000001</v>
      </c>
      <c r="L237" s="59">
        <v>1976382.3964462113</v>
      </c>
      <c r="M237" s="59">
        <v>138713.10999999961</v>
      </c>
      <c r="N237" s="59">
        <v>142688.65611000001</v>
      </c>
    </row>
    <row r="238" spans="1:14" x14ac:dyDescent="0.3">
      <c r="A238" s="31">
        <v>748</v>
      </c>
      <c r="B238" s="31" t="s">
        <v>282</v>
      </c>
      <c r="C238" s="51">
        <v>4774014.0578350704</v>
      </c>
      <c r="D238" s="59">
        <v>5481729.7870992608</v>
      </c>
      <c r="E238" s="59">
        <v>488005.3605401906</v>
      </c>
      <c r="F238" s="26">
        <v>219710.36872399997</v>
      </c>
      <c r="H238" s="59">
        <v>5788298.2729875213</v>
      </c>
      <c r="I238" s="59">
        <v>470468.15527009388</v>
      </c>
      <c r="J238" s="59">
        <v>219710.36872399997</v>
      </c>
      <c r="L238" s="59">
        <v>5992868.8568495717</v>
      </c>
      <c r="M238" s="59">
        <v>452930.94999999728</v>
      </c>
      <c r="N238" s="59">
        <v>219710.36872399997</v>
      </c>
    </row>
    <row r="239" spans="1:14" x14ac:dyDescent="0.3">
      <c r="A239" s="31">
        <v>749</v>
      </c>
      <c r="B239" s="31" t="s">
        <v>283</v>
      </c>
      <c r="C239" s="51">
        <v>8362936.9007621454</v>
      </c>
      <c r="D239" s="59">
        <v>10632362.351903457</v>
      </c>
      <c r="E239" s="59">
        <v>1827108.3540733124</v>
      </c>
      <c r="F239" s="26">
        <v>442317.09706799977</v>
      </c>
      <c r="H239" s="59">
        <v>11204946.714126192</v>
      </c>
      <c r="I239" s="59">
        <v>1866407.2520366521</v>
      </c>
      <c r="J239" s="59">
        <v>442317.09706799977</v>
      </c>
      <c r="L239" s="59">
        <v>11286759.617822405</v>
      </c>
      <c r="M239" s="59">
        <v>1905706.149999992</v>
      </c>
      <c r="N239" s="59">
        <v>442317.09706799977</v>
      </c>
    </row>
    <row r="240" spans="1:14" x14ac:dyDescent="0.3">
      <c r="A240" s="31">
        <v>751</v>
      </c>
      <c r="B240" s="31" t="s">
        <v>284</v>
      </c>
      <c r="C240" s="51">
        <v>2315573.9179873066</v>
      </c>
      <c r="D240" s="59">
        <v>2745737.5269824704</v>
      </c>
      <c r="E240" s="59">
        <v>311571.34782316413</v>
      </c>
      <c r="F240" s="26">
        <v>118592.26117200001</v>
      </c>
      <c r="H240" s="59">
        <v>3079527.7116787452</v>
      </c>
      <c r="I240" s="59">
        <v>291905.34891158214</v>
      </c>
      <c r="J240" s="59">
        <v>118592.26117200001</v>
      </c>
      <c r="L240" s="59">
        <v>3229243.2575788028</v>
      </c>
      <c r="M240" s="59">
        <v>272239.35000000009</v>
      </c>
      <c r="N240" s="59">
        <v>118592.26117200001</v>
      </c>
    </row>
    <row r="241" spans="1:14" x14ac:dyDescent="0.3">
      <c r="A241" s="31">
        <v>753</v>
      </c>
      <c r="B241" s="31" t="s">
        <v>285</v>
      </c>
      <c r="C241" s="51">
        <v>21294158.065991428</v>
      </c>
      <c r="D241" s="59">
        <v>23603265.309393384</v>
      </c>
      <c r="E241" s="59">
        <v>1911849.8962999547</v>
      </c>
      <c r="F241" s="26">
        <v>397257.34710200015</v>
      </c>
      <c r="H241" s="59">
        <v>24269615.772755738</v>
      </c>
      <c r="I241" s="59">
        <v>2089183.1631499729</v>
      </c>
      <c r="J241" s="59">
        <v>397257.34710200015</v>
      </c>
      <c r="L241" s="59">
        <v>24131972.118061095</v>
      </c>
      <c r="M241" s="59">
        <v>2266516.4299999913</v>
      </c>
      <c r="N241" s="59">
        <v>397257.34710200015</v>
      </c>
    </row>
    <row r="242" spans="1:14" x14ac:dyDescent="0.3">
      <c r="A242" s="31">
        <v>755</v>
      </c>
      <c r="B242" s="31" t="s">
        <v>286</v>
      </c>
      <c r="C242" s="51">
        <v>5619286.8701112997</v>
      </c>
      <c r="D242" s="59">
        <v>6256952.3259219443</v>
      </c>
      <c r="E242" s="59">
        <v>480017.64271864516</v>
      </c>
      <c r="F242" s="26">
        <v>157647.81309199997</v>
      </c>
      <c r="H242" s="59">
        <v>6057050.730471923</v>
      </c>
      <c r="I242" s="59">
        <v>528817.87635932129</v>
      </c>
      <c r="J242" s="59">
        <v>157647.81309199997</v>
      </c>
      <c r="L242" s="59">
        <v>5778414.942406904</v>
      </c>
      <c r="M242" s="59">
        <v>577618.10999999742</v>
      </c>
      <c r="N242" s="59">
        <v>157647.81309199997</v>
      </c>
    </row>
    <row r="243" spans="1:14" x14ac:dyDescent="0.3">
      <c r="A243" s="31">
        <v>758</v>
      </c>
      <c r="B243" s="31" t="s">
        <v>287</v>
      </c>
      <c r="C243" s="51">
        <v>4079078.766963237</v>
      </c>
      <c r="D243" s="59">
        <v>5383583.9089289438</v>
      </c>
      <c r="E243" s="59">
        <v>931991.25822370709</v>
      </c>
      <c r="F243" s="26">
        <v>372513.88374200003</v>
      </c>
      <c r="H243" s="59">
        <v>5722328.8241109075</v>
      </c>
      <c r="I243" s="59">
        <v>864575.41911185265</v>
      </c>
      <c r="J243" s="59">
        <v>372513.88374200003</v>
      </c>
      <c r="L243" s="59">
        <v>5946161.089646413</v>
      </c>
      <c r="M243" s="59">
        <v>797159.57999999821</v>
      </c>
      <c r="N243" s="59">
        <v>372513.88374200003</v>
      </c>
    </row>
    <row r="244" spans="1:14" x14ac:dyDescent="0.3">
      <c r="A244" s="31">
        <v>759</v>
      </c>
      <c r="B244" s="31" t="s">
        <v>288</v>
      </c>
      <c r="C244" s="51">
        <v>1582216.717969896</v>
      </c>
      <c r="D244" s="59">
        <v>1889339.5339116824</v>
      </c>
      <c r="E244" s="59">
        <v>192559.61426578643</v>
      </c>
      <c r="F244" s="26">
        <v>114563.20167600001</v>
      </c>
      <c r="H244" s="59">
        <v>2188643.9328445876</v>
      </c>
      <c r="I244" s="59">
        <v>180870.27213289298</v>
      </c>
      <c r="J244" s="59">
        <v>114563.20167600001</v>
      </c>
      <c r="L244" s="59">
        <v>2350935.4985369761</v>
      </c>
      <c r="M244" s="59">
        <v>169180.92999999953</v>
      </c>
      <c r="N244" s="59">
        <v>114563.20167600001</v>
      </c>
    </row>
    <row r="245" spans="1:14" x14ac:dyDescent="0.3">
      <c r="A245" s="31">
        <v>761</v>
      </c>
      <c r="B245" s="31" t="s">
        <v>289</v>
      </c>
      <c r="C245" s="51">
        <v>5804551.661318453</v>
      </c>
      <c r="D245" s="59">
        <v>7014833.5379428444</v>
      </c>
      <c r="E245" s="59">
        <v>718334.76989639155</v>
      </c>
      <c r="F245" s="26">
        <v>491947.10672799998</v>
      </c>
      <c r="H245" s="59">
        <v>6971256.6379057206</v>
      </c>
      <c r="I245" s="59">
        <v>751374.07494819525</v>
      </c>
      <c r="J245" s="59">
        <v>491947.10672799998</v>
      </c>
      <c r="L245" s="59">
        <v>7329830.9619156104</v>
      </c>
      <c r="M245" s="59">
        <v>784413.37999999896</v>
      </c>
      <c r="N245" s="59">
        <v>491947.10672799998</v>
      </c>
    </row>
    <row r="246" spans="1:14" x14ac:dyDescent="0.3">
      <c r="A246" s="31">
        <v>762</v>
      </c>
      <c r="B246" s="31" t="s">
        <v>290</v>
      </c>
      <c r="C246" s="51">
        <v>4188028.3753483174</v>
      </c>
      <c r="D246" s="59">
        <v>4882273.4063858436</v>
      </c>
      <c r="E246" s="59">
        <v>459927.50574952632</v>
      </c>
      <c r="F246" s="26">
        <v>234317.525288</v>
      </c>
      <c r="H246" s="59">
        <v>4935868.9543273402</v>
      </c>
      <c r="I246" s="59">
        <v>414289.38787476299</v>
      </c>
      <c r="J246" s="59">
        <v>234317.525288</v>
      </c>
      <c r="L246" s="59">
        <v>5130150.7365599386</v>
      </c>
      <c r="M246" s="59">
        <v>368651.26999999961</v>
      </c>
      <c r="N246" s="59">
        <v>234317.525288</v>
      </c>
    </row>
    <row r="247" spans="1:14" x14ac:dyDescent="0.3">
      <c r="A247" s="31">
        <v>765</v>
      </c>
      <c r="B247" s="31" t="s">
        <v>291</v>
      </c>
      <c r="C247" s="51">
        <v>4288514.0141271921</v>
      </c>
      <c r="D247" s="59">
        <v>5957003.1111428868</v>
      </c>
      <c r="E247" s="59">
        <v>1264679.5624256944</v>
      </c>
      <c r="F247" s="26">
        <v>403809.53459000005</v>
      </c>
      <c r="H247" s="59">
        <v>5919647.0985845961</v>
      </c>
      <c r="I247" s="59">
        <v>1109938.0512128456</v>
      </c>
      <c r="J247" s="59">
        <v>403809.53459000005</v>
      </c>
      <c r="L247" s="59">
        <v>5895719.6851210259</v>
      </c>
      <c r="M247" s="59">
        <v>955196.53999999701</v>
      </c>
      <c r="N247" s="59">
        <v>403809.53459000005</v>
      </c>
    </row>
    <row r="248" spans="1:14" x14ac:dyDescent="0.3">
      <c r="A248" s="31">
        <v>768</v>
      </c>
      <c r="B248" s="31" t="s">
        <v>292</v>
      </c>
      <c r="C248" s="51">
        <v>2285989.5394110652</v>
      </c>
      <c r="D248" s="59">
        <v>2674323.1043218845</v>
      </c>
      <c r="E248" s="59">
        <v>278978.62105881935</v>
      </c>
      <c r="F248" s="26">
        <v>109354.943852</v>
      </c>
      <c r="H248" s="59">
        <v>2747109.252066093</v>
      </c>
      <c r="I248" s="59">
        <v>250053.33052940929</v>
      </c>
      <c r="J248" s="59">
        <v>109354.943852</v>
      </c>
      <c r="L248" s="59">
        <v>2935000.3687871941</v>
      </c>
      <c r="M248" s="59">
        <v>221128.03999999916</v>
      </c>
      <c r="N248" s="59">
        <v>109354.943852</v>
      </c>
    </row>
    <row r="249" spans="1:14" x14ac:dyDescent="0.3">
      <c r="A249" s="31">
        <v>777</v>
      </c>
      <c r="B249" s="31" t="s">
        <v>293</v>
      </c>
      <c r="C249" s="51">
        <v>7002729.7660403419</v>
      </c>
      <c r="D249" s="59">
        <v>8397811.859836394</v>
      </c>
      <c r="E249" s="59">
        <v>961260.85271205241</v>
      </c>
      <c r="F249" s="26">
        <v>433821.24108399998</v>
      </c>
      <c r="H249" s="59">
        <v>8920449.7463385947</v>
      </c>
      <c r="I249" s="59">
        <v>851637.83635602519</v>
      </c>
      <c r="J249" s="59">
        <v>433821.24108399998</v>
      </c>
      <c r="L249" s="59">
        <v>9214434.8258624505</v>
      </c>
      <c r="M249" s="59">
        <v>742014.81999999797</v>
      </c>
      <c r="N249" s="59">
        <v>433821.24108399998</v>
      </c>
    </row>
    <row r="250" spans="1:14" x14ac:dyDescent="0.3">
      <c r="A250" s="31">
        <v>778</v>
      </c>
      <c r="B250" s="31" t="s">
        <v>294</v>
      </c>
      <c r="C250" s="51">
        <v>3173141.3825360606</v>
      </c>
      <c r="D250" s="59">
        <v>4154479.7945796801</v>
      </c>
      <c r="E250" s="59">
        <v>636316.33433561935</v>
      </c>
      <c r="F250" s="26">
        <v>345022.07770800003</v>
      </c>
      <c r="H250" s="59">
        <v>4095440.1824084991</v>
      </c>
      <c r="I250" s="59">
        <v>626215.99216780893</v>
      </c>
      <c r="J250" s="59">
        <v>345022.07770800003</v>
      </c>
      <c r="L250" s="59">
        <v>4156692.6220146972</v>
      </c>
      <c r="M250" s="59">
        <v>616115.64999999851</v>
      </c>
      <c r="N250" s="59">
        <v>345022.07770800003</v>
      </c>
    </row>
    <row r="251" spans="1:14" x14ac:dyDescent="0.3">
      <c r="A251" s="31">
        <v>781</v>
      </c>
      <c r="B251" s="31" t="s">
        <v>295</v>
      </c>
      <c r="C251" s="51">
        <v>3233648.9392495072</v>
      </c>
      <c r="D251" s="59">
        <v>3826964.7280739807</v>
      </c>
      <c r="E251" s="59">
        <v>359893.29351847316</v>
      </c>
      <c r="F251" s="26">
        <v>233422.49530599997</v>
      </c>
      <c r="H251" s="59">
        <v>3790294.8263227143</v>
      </c>
      <c r="I251" s="59">
        <v>341673.34175923612</v>
      </c>
      <c r="J251" s="59">
        <v>233422.49530599997</v>
      </c>
      <c r="L251" s="59">
        <v>3898616.018418869</v>
      </c>
      <c r="M251" s="59">
        <v>323453.38999999908</v>
      </c>
      <c r="N251" s="59">
        <v>233422.49530599997</v>
      </c>
    </row>
    <row r="252" spans="1:14" x14ac:dyDescent="0.3">
      <c r="A252" s="31">
        <v>783</v>
      </c>
      <c r="B252" s="31" t="s">
        <v>296</v>
      </c>
      <c r="C252" s="51">
        <v>1132927.0415438008</v>
      </c>
      <c r="D252" s="59">
        <v>1896093.0579687101</v>
      </c>
      <c r="E252" s="59">
        <v>486260.97354890907</v>
      </c>
      <c r="F252" s="26">
        <v>276905.04287600005</v>
      </c>
      <c r="H252" s="59">
        <v>1884396.8362130313</v>
      </c>
      <c r="I252" s="59">
        <v>529424.9617744541</v>
      </c>
      <c r="J252" s="59">
        <v>276905.04287600005</v>
      </c>
      <c r="L252" s="59">
        <v>1933090.280702139</v>
      </c>
      <c r="M252" s="59">
        <v>572588.94999999925</v>
      </c>
      <c r="N252" s="59">
        <v>276905.04287600005</v>
      </c>
    </row>
    <row r="253" spans="1:14" x14ac:dyDescent="0.3">
      <c r="A253" s="31">
        <v>785</v>
      </c>
      <c r="B253" s="31" t="s">
        <v>297</v>
      </c>
      <c r="C253" s="51">
        <v>4529041.1969803758</v>
      </c>
      <c r="D253" s="59">
        <v>5164952.7255875897</v>
      </c>
      <c r="E253" s="59">
        <v>453672.35795521358</v>
      </c>
      <c r="F253" s="26">
        <v>182239.170652</v>
      </c>
      <c r="H253" s="59">
        <v>5339753.9598604096</v>
      </c>
      <c r="I253" s="59">
        <v>367553.34897760616</v>
      </c>
      <c r="J253" s="59">
        <v>182239.170652</v>
      </c>
      <c r="L253" s="59">
        <v>5278358.4279039633</v>
      </c>
      <c r="M253" s="59">
        <v>281434.3399999988</v>
      </c>
      <c r="N253" s="59">
        <v>182239.170652</v>
      </c>
    </row>
    <row r="254" spans="1:14" x14ac:dyDescent="0.3">
      <c r="A254" s="31">
        <v>790</v>
      </c>
      <c r="B254" s="31" t="s">
        <v>298</v>
      </c>
      <c r="C254" s="51">
        <v>13624527.753482275</v>
      </c>
      <c r="D254" s="59">
        <v>17466190.687752616</v>
      </c>
      <c r="E254" s="59">
        <v>2097789.4587723408</v>
      </c>
      <c r="F254" s="26">
        <v>1743873.4754979999</v>
      </c>
      <c r="H254" s="59">
        <v>17579308.539268572</v>
      </c>
      <c r="I254" s="59">
        <v>2146891.8343861713</v>
      </c>
      <c r="J254" s="59">
        <v>1743873.4754979999</v>
      </c>
      <c r="L254" s="59">
        <v>17821848.587696709</v>
      </c>
      <c r="M254" s="59">
        <v>2195994.2100000018</v>
      </c>
      <c r="N254" s="59">
        <v>1743873.4754979999</v>
      </c>
    </row>
    <row r="255" spans="1:14" x14ac:dyDescent="0.3">
      <c r="A255" s="31">
        <v>791</v>
      </c>
      <c r="B255" s="31" t="s">
        <v>299</v>
      </c>
      <c r="C255" s="51">
        <v>6524545.474352194</v>
      </c>
      <c r="D255" s="59">
        <v>7169573.5531153698</v>
      </c>
      <c r="E255" s="59">
        <v>418501.45135917573</v>
      </c>
      <c r="F255" s="26">
        <v>226526.62740400003</v>
      </c>
      <c r="H255" s="59">
        <v>7315309.0224429583</v>
      </c>
      <c r="I255" s="59">
        <v>439535.61067958764</v>
      </c>
      <c r="J255" s="59">
        <v>226526.62740400003</v>
      </c>
      <c r="L255" s="59">
        <v>7743498.4226618912</v>
      </c>
      <c r="M255" s="59">
        <v>460569.76999999955</v>
      </c>
      <c r="N255" s="59">
        <v>226526.62740400003</v>
      </c>
    </row>
    <row r="256" spans="1:14" x14ac:dyDescent="0.3">
      <c r="A256" s="31">
        <v>831</v>
      </c>
      <c r="B256" s="31" t="s">
        <v>300</v>
      </c>
      <c r="C256" s="51">
        <v>2618577.3716107765</v>
      </c>
      <c r="D256" s="59">
        <v>3285381.3601135686</v>
      </c>
      <c r="E256" s="59">
        <v>473877.03643879213</v>
      </c>
      <c r="F256" s="26">
        <v>192926.95206400001</v>
      </c>
      <c r="H256" s="59">
        <v>3380302.4444905333</v>
      </c>
      <c r="I256" s="59">
        <v>469158.48821939476</v>
      </c>
      <c r="J256" s="59">
        <v>192926.95206400001</v>
      </c>
      <c r="L256" s="59">
        <v>3497797.7874609483</v>
      </c>
      <c r="M256" s="59">
        <v>464439.93999999738</v>
      </c>
      <c r="N256" s="59">
        <v>192926.95206400001</v>
      </c>
    </row>
    <row r="257" spans="1:14" x14ac:dyDescent="0.3">
      <c r="A257" s="31">
        <v>832</v>
      </c>
      <c r="B257" s="31" t="s">
        <v>301</v>
      </c>
      <c r="C257" s="51">
        <v>7912312.1057636747</v>
      </c>
      <c r="D257" s="59">
        <v>8656319.133868238</v>
      </c>
      <c r="E257" s="59">
        <v>498326.58078456292</v>
      </c>
      <c r="F257" s="26">
        <v>245680.44732000001</v>
      </c>
      <c r="H257" s="59">
        <v>8640309.8518704493</v>
      </c>
      <c r="I257" s="59">
        <v>450908.62039228139</v>
      </c>
      <c r="J257" s="59">
        <v>245680.44732000001</v>
      </c>
      <c r="L257" s="59">
        <v>8561347.9369401988</v>
      </c>
      <c r="M257" s="59">
        <v>403490.6599999998</v>
      </c>
      <c r="N257" s="59">
        <v>245680.44732000001</v>
      </c>
    </row>
    <row r="258" spans="1:14" x14ac:dyDescent="0.3">
      <c r="A258" s="31">
        <v>833</v>
      </c>
      <c r="B258" s="31" t="s">
        <v>302</v>
      </c>
      <c r="C258" s="51">
        <v>1919863.5386837416</v>
      </c>
      <c r="D258" s="59">
        <v>2119902.8207337838</v>
      </c>
      <c r="E258" s="59">
        <v>144948.95121604219</v>
      </c>
      <c r="F258" s="26">
        <v>55090.330834</v>
      </c>
      <c r="H258" s="59">
        <v>2124706.866309376</v>
      </c>
      <c r="I258" s="59">
        <v>148083.40560802084</v>
      </c>
      <c r="J258" s="59">
        <v>55090.330834</v>
      </c>
      <c r="L258" s="59">
        <v>2109639.1524876114</v>
      </c>
      <c r="M258" s="59">
        <v>151217.85999999946</v>
      </c>
      <c r="N258" s="59">
        <v>55090.330834</v>
      </c>
    </row>
    <row r="259" spans="1:14" x14ac:dyDescent="0.3">
      <c r="A259" s="31">
        <v>834</v>
      </c>
      <c r="B259" s="31" t="s">
        <v>303</v>
      </c>
      <c r="C259" s="51">
        <v>4935199.7771461001</v>
      </c>
      <c r="D259" s="59">
        <v>5615179.6985930055</v>
      </c>
      <c r="E259" s="59">
        <v>479035.89631890535</v>
      </c>
      <c r="F259" s="26">
        <v>200944.02512799998</v>
      </c>
      <c r="H259" s="59">
        <v>5728167.5748556154</v>
      </c>
      <c r="I259" s="59">
        <v>505818.2931594518</v>
      </c>
      <c r="J259" s="59">
        <v>200944.02512799998</v>
      </c>
      <c r="L259" s="59">
        <v>5347014.0907490738</v>
      </c>
      <c r="M259" s="59">
        <v>532600.6899999982</v>
      </c>
      <c r="N259" s="59">
        <v>200944.02512799998</v>
      </c>
    </row>
    <row r="260" spans="1:14" x14ac:dyDescent="0.3">
      <c r="A260" s="31">
        <v>837</v>
      </c>
      <c r="B260" s="31" t="s">
        <v>304</v>
      </c>
      <c r="C260" s="51">
        <v>-31922356.440954205</v>
      </c>
      <c r="D260" s="59">
        <v>23039449.043886058</v>
      </c>
      <c r="E260" s="59">
        <v>35570782.224616259</v>
      </c>
      <c r="F260" s="26">
        <v>19391023.260224003</v>
      </c>
      <c r="H260" s="59">
        <v>27806579.870729793</v>
      </c>
      <c r="I260" s="59">
        <v>35175717.777308084</v>
      </c>
      <c r="J260" s="59">
        <v>19391023.260224003</v>
      </c>
      <c r="L260" s="59">
        <v>26853928.693163391</v>
      </c>
      <c r="M260" s="59">
        <v>34780653.329999909</v>
      </c>
      <c r="N260" s="59">
        <v>19391023.260224003</v>
      </c>
    </row>
    <row r="261" spans="1:14" x14ac:dyDescent="0.3">
      <c r="A261" s="31">
        <v>844</v>
      </c>
      <c r="B261" s="31" t="s">
        <v>305</v>
      </c>
      <c r="C261" s="51">
        <v>919463.14661115757</v>
      </c>
      <c r="D261" s="59">
        <v>1110236.0127627824</v>
      </c>
      <c r="E261" s="59">
        <v>137576.78505962479</v>
      </c>
      <c r="F261" s="26">
        <v>53196.081091999986</v>
      </c>
      <c r="H261" s="59">
        <v>1229335.3431770639</v>
      </c>
      <c r="I261" s="59">
        <v>136041.95752981235</v>
      </c>
      <c r="J261" s="59">
        <v>53196.081091999986</v>
      </c>
      <c r="L261" s="59">
        <v>1403546.7459492981</v>
      </c>
      <c r="M261" s="59">
        <v>134507.12999999995</v>
      </c>
      <c r="N261" s="59">
        <v>53196.081091999986</v>
      </c>
    </row>
    <row r="262" spans="1:14" x14ac:dyDescent="0.3">
      <c r="A262" s="31">
        <v>845</v>
      </c>
      <c r="B262" s="31" t="s">
        <v>306</v>
      </c>
      <c r="C262" s="51">
        <v>3155996.8040206651</v>
      </c>
      <c r="D262" s="59">
        <v>3677354.1129236277</v>
      </c>
      <c r="E262" s="59">
        <v>395586.75568696263</v>
      </c>
      <c r="F262" s="26">
        <v>125770.553216</v>
      </c>
      <c r="H262" s="59">
        <v>4097008.8050836399</v>
      </c>
      <c r="I262" s="59">
        <v>351919.09284348116</v>
      </c>
      <c r="J262" s="59">
        <v>125770.553216</v>
      </c>
      <c r="L262" s="59">
        <v>4150196.0874559237</v>
      </c>
      <c r="M262" s="59">
        <v>308251.4299999997</v>
      </c>
      <c r="N262" s="59">
        <v>125770.553216</v>
      </c>
    </row>
    <row r="263" spans="1:14" x14ac:dyDescent="0.3">
      <c r="A263" s="31">
        <v>846</v>
      </c>
      <c r="B263" s="31" t="s">
        <v>307</v>
      </c>
      <c r="C263" s="51">
        <v>5193429.2758100731</v>
      </c>
      <c r="D263" s="59">
        <v>5827456.2311017103</v>
      </c>
      <c r="E263" s="59">
        <v>391693.20963763719</v>
      </c>
      <c r="F263" s="26">
        <v>242333.74565400003</v>
      </c>
      <c r="H263" s="59">
        <v>5873047.4498696718</v>
      </c>
      <c r="I263" s="59">
        <v>407247.55981881829</v>
      </c>
      <c r="J263" s="59">
        <v>242333.74565400003</v>
      </c>
      <c r="L263" s="59">
        <v>6026943.4919916932</v>
      </c>
      <c r="M263" s="59">
        <v>422801.90999999933</v>
      </c>
      <c r="N263" s="59">
        <v>242333.74565400003</v>
      </c>
    </row>
    <row r="264" spans="1:14" x14ac:dyDescent="0.3">
      <c r="A264" s="31">
        <v>848</v>
      </c>
      <c r="B264" s="31" t="s">
        <v>308</v>
      </c>
      <c r="C264" s="51">
        <v>3903701.4295433047</v>
      </c>
      <c r="D264" s="59">
        <v>5147286.5490853339</v>
      </c>
      <c r="E264" s="59">
        <v>851864.52058002935</v>
      </c>
      <c r="F264" s="26">
        <v>391720.59896200016</v>
      </c>
      <c r="H264" s="59">
        <v>5110622.4846917335</v>
      </c>
      <c r="I264" s="59">
        <v>696809.74029001431</v>
      </c>
      <c r="J264" s="59">
        <v>391720.59896200016</v>
      </c>
      <c r="L264" s="59">
        <v>5195207.0321374666</v>
      </c>
      <c r="M264" s="59">
        <v>541754.95999999938</v>
      </c>
      <c r="N264" s="59">
        <v>391720.59896200016</v>
      </c>
    </row>
    <row r="265" spans="1:14" x14ac:dyDescent="0.3">
      <c r="A265" s="31">
        <v>849</v>
      </c>
      <c r="B265" s="31" t="s">
        <v>309</v>
      </c>
      <c r="C265" s="51">
        <v>4119308.076179022</v>
      </c>
      <c r="D265" s="59">
        <v>4489519.5106569659</v>
      </c>
      <c r="E265" s="59">
        <v>243053.33356194396</v>
      </c>
      <c r="F265" s="26">
        <v>127158.10091600001</v>
      </c>
      <c r="H265" s="59">
        <v>4493369.0533229411</v>
      </c>
      <c r="I265" s="59">
        <v>243754.14678097164</v>
      </c>
      <c r="J265" s="59">
        <v>127158.10091600001</v>
      </c>
      <c r="L265" s="59">
        <v>4531301.296998864</v>
      </c>
      <c r="M265" s="59">
        <v>244454.95999999935</v>
      </c>
      <c r="N265" s="59">
        <v>127158.10091600001</v>
      </c>
    </row>
    <row r="266" spans="1:14" x14ac:dyDescent="0.3">
      <c r="A266" s="31">
        <v>850</v>
      </c>
      <c r="B266" s="31" t="s">
        <v>310</v>
      </c>
      <c r="C266" s="51">
        <v>2767204.9889997654</v>
      </c>
      <c r="D266" s="59">
        <v>3101731.5704135057</v>
      </c>
      <c r="E266" s="59">
        <v>210584.83363774035</v>
      </c>
      <c r="F266" s="26">
        <v>123941.74777599999</v>
      </c>
      <c r="H266" s="59">
        <v>3272216.8777279789</v>
      </c>
      <c r="I266" s="59">
        <v>215954.59681886993</v>
      </c>
      <c r="J266" s="59">
        <v>123941.74777599999</v>
      </c>
      <c r="L266" s="59">
        <v>3173145.0348205687</v>
      </c>
      <c r="M266" s="59">
        <v>221324.35999999958</v>
      </c>
      <c r="N266" s="59">
        <v>123941.74777599999</v>
      </c>
    </row>
    <row r="267" spans="1:14" x14ac:dyDescent="0.3">
      <c r="A267" s="31">
        <v>851</v>
      </c>
      <c r="B267" s="31" t="s">
        <v>311</v>
      </c>
      <c r="C267" s="51">
        <v>7649732.9769731108</v>
      </c>
      <c r="D267" s="59">
        <v>11460818.524548326</v>
      </c>
      <c r="E267" s="59">
        <v>2781104.3849032149</v>
      </c>
      <c r="F267" s="26">
        <v>1029981.1626720004</v>
      </c>
      <c r="H267" s="59">
        <v>12353180.398746178</v>
      </c>
      <c r="I267" s="59">
        <v>2556986.4924516045</v>
      </c>
      <c r="J267" s="59">
        <v>1029981.1626720004</v>
      </c>
      <c r="L267" s="59">
        <v>12744011.287123211</v>
      </c>
      <c r="M267" s="59">
        <v>2332868.599999994</v>
      </c>
      <c r="N267" s="59">
        <v>1029981.1626720004</v>
      </c>
    </row>
    <row r="268" spans="1:14" x14ac:dyDescent="0.3">
      <c r="A268" s="31">
        <v>853</v>
      </c>
      <c r="B268" s="31" t="s">
        <v>312</v>
      </c>
      <c r="C268" s="51">
        <v>-3151389.6933190469</v>
      </c>
      <c r="D268" s="59">
        <v>36703237.512051024</v>
      </c>
      <c r="E268" s="59">
        <v>28967985.495888069</v>
      </c>
      <c r="F268" s="26">
        <v>10886641.709482001</v>
      </c>
      <c r="H268" s="59">
        <v>40248293.216893889</v>
      </c>
      <c r="I268" s="59">
        <v>28864458.372944005</v>
      </c>
      <c r="J268" s="59">
        <v>10886641.709482001</v>
      </c>
      <c r="L268" s="59">
        <v>39849660.890929312</v>
      </c>
      <c r="M268" s="59">
        <v>28760931.249999944</v>
      </c>
      <c r="N268" s="59">
        <v>10886641.709482001</v>
      </c>
    </row>
    <row r="269" spans="1:14" x14ac:dyDescent="0.3">
      <c r="A269" s="31">
        <v>854</v>
      </c>
      <c r="B269" s="31" t="s">
        <v>313</v>
      </c>
      <c r="C269" s="51">
        <v>2118606.0071544838</v>
      </c>
      <c r="D269" s="59">
        <v>2680716.9661204456</v>
      </c>
      <c r="E269" s="59">
        <v>411553.23811396153</v>
      </c>
      <c r="F269" s="26">
        <v>150557.72085200003</v>
      </c>
      <c r="H269" s="59">
        <v>2951472.5214550924</v>
      </c>
      <c r="I269" s="59">
        <v>361774.94905698026</v>
      </c>
      <c r="J269" s="59">
        <v>150557.72085200003</v>
      </c>
      <c r="L269" s="59">
        <v>3215758.0885633714</v>
      </c>
      <c r="M269" s="59">
        <v>311996.65999999898</v>
      </c>
      <c r="N269" s="59">
        <v>150557.72085200003</v>
      </c>
    </row>
    <row r="270" spans="1:14" x14ac:dyDescent="0.3">
      <c r="A270" s="31">
        <v>857</v>
      </c>
      <c r="B270" s="31" t="s">
        <v>314</v>
      </c>
      <c r="C270" s="51">
        <v>-567905.44314325333</v>
      </c>
      <c r="D270" s="59">
        <v>-224468.40774852037</v>
      </c>
      <c r="E270" s="59">
        <v>244965.93204873291</v>
      </c>
      <c r="F270" s="26">
        <v>98471.103346000033</v>
      </c>
      <c r="H270" s="59">
        <v>-159180.60121705406</v>
      </c>
      <c r="I270" s="59">
        <v>241884.57602436619</v>
      </c>
      <c r="J270" s="59">
        <v>98471.103346000033</v>
      </c>
      <c r="L270" s="59">
        <v>-33521.609420625959</v>
      </c>
      <c r="M270" s="59">
        <v>238803.21999999951</v>
      </c>
      <c r="N270" s="59">
        <v>98471.103346000033</v>
      </c>
    </row>
    <row r="271" spans="1:14" x14ac:dyDescent="0.3">
      <c r="A271" s="31">
        <v>858</v>
      </c>
      <c r="B271" s="31" t="s">
        <v>315</v>
      </c>
      <c r="C271" s="51">
        <v>25870423.638916492</v>
      </c>
      <c r="D271" s="59">
        <v>30286054.464624051</v>
      </c>
      <c r="E271" s="59">
        <v>3434343.2151735565</v>
      </c>
      <c r="F271" s="26">
        <v>981287.61053400021</v>
      </c>
      <c r="H271" s="59">
        <v>30181378.401971906</v>
      </c>
      <c r="I271" s="59">
        <v>3699325.5825867681</v>
      </c>
      <c r="J271" s="59">
        <v>981287.61053400021</v>
      </c>
      <c r="L271" s="59">
        <v>28906939.449282475</v>
      </c>
      <c r="M271" s="59">
        <v>3964307.9499999802</v>
      </c>
      <c r="N271" s="59">
        <v>981287.61053400021</v>
      </c>
    </row>
    <row r="272" spans="1:14" x14ac:dyDescent="0.3">
      <c r="A272" s="31">
        <v>859</v>
      </c>
      <c r="B272" s="31" t="s">
        <v>316</v>
      </c>
      <c r="C272" s="51">
        <v>11301087.40398958</v>
      </c>
      <c r="D272" s="59">
        <v>12052660.128549524</v>
      </c>
      <c r="E272" s="59">
        <v>558995.05743194371</v>
      </c>
      <c r="F272" s="26">
        <v>192577.66712800003</v>
      </c>
      <c r="H272" s="59">
        <v>12155823.474057004</v>
      </c>
      <c r="I272" s="59">
        <v>561218.86371597205</v>
      </c>
      <c r="J272" s="59">
        <v>192577.66712800003</v>
      </c>
      <c r="L272" s="59">
        <v>12532450.048396366</v>
      </c>
      <c r="M272" s="59">
        <v>563442.67000000039</v>
      </c>
      <c r="N272" s="59">
        <v>192577.66712800003</v>
      </c>
    </row>
    <row r="273" spans="1:14" x14ac:dyDescent="0.3">
      <c r="A273" s="31">
        <v>886</v>
      </c>
      <c r="B273" s="31" t="s">
        <v>317</v>
      </c>
      <c r="C273" s="51">
        <v>5744878.1366802324</v>
      </c>
      <c r="D273" s="59">
        <v>7392302.9865125604</v>
      </c>
      <c r="E273" s="59">
        <v>1116017.6156283277</v>
      </c>
      <c r="F273" s="26">
        <v>531407.23420399998</v>
      </c>
      <c r="H273" s="59">
        <v>7786341.8685897123</v>
      </c>
      <c r="I273" s="59">
        <v>1156199.4578141605</v>
      </c>
      <c r="J273" s="59">
        <v>531407.23420399998</v>
      </c>
      <c r="L273" s="59">
        <v>8251194.3937017461</v>
      </c>
      <c r="M273" s="59">
        <v>1196381.2999999933</v>
      </c>
      <c r="N273" s="59">
        <v>531407.23420399998</v>
      </c>
    </row>
    <row r="274" spans="1:14" x14ac:dyDescent="0.3">
      <c r="A274" s="31">
        <v>887</v>
      </c>
      <c r="B274" s="31" t="s">
        <v>318</v>
      </c>
      <c r="C274" s="51">
        <v>1541404.0137818954</v>
      </c>
      <c r="D274" s="59">
        <v>2525864.9351397483</v>
      </c>
      <c r="E274" s="59">
        <v>485524.83232185279</v>
      </c>
      <c r="F274" s="26">
        <v>498936.08903600002</v>
      </c>
      <c r="H274" s="59">
        <v>2807666.7938315226</v>
      </c>
      <c r="I274" s="59">
        <v>501117.92616092623</v>
      </c>
      <c r="J274" s="59">
        <v>498936.08903600002</v>
      </c>
      <c r="L274" s="59">
        <v>3080667.3560069157</v>
      </c>
      <c r="M274" s="59">
        <v>516711.01999999973</v>
      </c>
      <c r="N274" s="59">
        <v>498936.08903600002</v>
      </c>
    </row>
    <row r="275" spans="1:14" x14ac:dyDescent="0.3">
      <c r="A275" s="31">
        <v>889</v>
      </c>
      <c r="B275" s="31" t="s">
        <v>319</v>
      </c>
      <c r="C275" s="51">
        <v>3932732.7403441221</v>
      </c>
      <c r="D275" s="59">
        <v>4448712.0851305891</v>
      </c>
      <c r="E275" s="59">
        <v>368551.94728446699</v>
      </c>
      <c r="F275" s="26">
        <v>147427.39750199998</v>
      </c>
      <c r="H275" s="59">
        <v>4928123.4267135011</v>
      </c>
      <c r="I275" s="59">
        <v>320324.69864223292</v>
      </c>
      <c r="J275" s="59">
        <v>147427.39750199998</v>
      </c>
      <c r="L275" s="59">
        <v>5069159.3452563901</v>
      </c>
      <c r="M275" s="59">
        <v>272097.44999999891</v>
      </c>
      <c r="N275" s="59">
        <v>147427.39750199998</v>
      </c>
    </row>
    <row r="276" spans="1:14" x14ac:dyDescent="0.3">
      <c r="A276" s="31">
        <v>890</v>
      </c>
      <c r="B276" s="31" t="s">
        <v>320</v>
      </c>
      <c r="C276" s="51">
        <v>2579110.3679194381</v>
      </c>
      <c r="D276" s="59">
        <v>2701488.5804039747</v>
      </c>
      <c r="E276" s="59">
        <v>101809.10038253659</v>
      </c>
      <c r="F276" s="26">
        <v>20569.112101999996</v>
      </c>
      <c r="H276" s="59">
        <v>2741344.512508525</v>
      </c>
      <c r="I276" s="59">
        <v>109413.82519126788</v>
      </c>
      <c r="J276" s="59">
        <v>20569.112101999996</v>
      </c>
      <c r="L276" s="59">
        <v>2851935.9621597738</v>
      </c>
      <c r="M276" s="59">
        <v>117018.54999999919</v>
      </c>
      <c r="N276" s="59">
        <v>20569.112101999996</v>
      </c>
    </row>
    <row r="277" spans="1:14" x14ac:dyDescent="0.3">
      <c r="A277" s="31">
        <v>892</v>
      </c>
      <c r="B277" s="31" t="s">
        <v>321</v>
      </c>
      <c r="C277" s="51">
        <v>6931987.8250211077</v>
      </c>
      <c r="D277" s="59">
        <v>7472732.1585479211</v>
      </c>
      <c r="E277" s="59">
        <v>356312.20903481357</v>
      </c>
      <c r="F277" s="26">
        <v>184432.12449200003</v>
      </c>
      <c r="H277" s="59">
        <v>7561459.6931115454</v>
      </c>
      <c r="I277" s="59">
        <v>362519.47451740631</v>
      </c>
      <c r="J277" s="59">
        <v>184432.12449200003</v>
      </c>
      <c r="L277" s="59">
        <v>7544066.8520401232</v>
      </c>
      <c r="M277" s="59">
        <v>368726.739999999</v>
      </c>
      <c r="N277" s="59">
        <v>184432.12449200003</v>
      </c>
    </row>
    <row r="278" spans="1:14" x14ac:dyDescent="0.3">
      <c r="A278" s="31">
        <v>893</v>
      </c>
      <c r="B278" s="31" t="s">
        <v>322</v>
      </c>
      <c r="C278" s="51">
        <v>7827772.0407086965</v>
      </c>
      <c r="D278" s="59">
        <v>8713092.4698490091</v>
      </c>
      <c r="E278" s="59">
        <v>529198.13800031203</v>
      </c>
      <c r="F278" s="26">
        <v>356122.29114000004</v>
      </c>
      <c r="H278" s="59">
        <v>8656589.4423552305</v>
      </c>
      <c r="I278" s="59">
        <v>583270.91400015517</v>
      </c>
      <c r="J278" s="59">
        <v>356122.29114000004</v>
      </c>
      <c r="L278" s="59">
        <v>8971492.5077176448</v>
      </c>
      <c r="M278" s="59">
        <v>637343.68999999831</v>
      </c>
      <c r="N278" s="59">
        <v>356122.29114000004</v>
      </c>
    </row>
    <row r="279" spans="1:14" x14ac:dyDescent="0.3">
      <c r="A279" s="31">
        <v>895</v>
      </c>
      <c r="B279" s="31" t="s">
        <v>323</v>
      </c>
      <c r="C279" s="51">
        <v>3182645.0772804236</v>
      </c>
      <c r="D279" s="59">
        <v>5555090.7452976126</v>
      </c>
      <c r="E279" s="59">
        <v>1523989.1323211894</v>
      </c>
      <c r="F279" s="26">
        <v>848456.53569599986</v>
      </c>
      <c r="H279" s="59">
        <v>5283668.1248770319</v>
      </c>
      <c r="I279" s="59">
        <v>1602958.6811605934</v>
      </c>
      <c r="J279" s="59">
        <v>848456.53569599986</v>
      </c>
      <c r="L279" s="59">
        <v>5552471.0555036524</v>
      </c>
      <c r="M279" s="59">
        <v>1681928.2299999972</v>
      </c>
      <c r="N279" s="59">
        <v>848456.53569599986</v>
      </c>
    </row>
    <row r="280" spans="1:14" x14ac:dyDescent="0.3">
      <c r="A280" s="31">
        <v>905</v>
      </c>
      <c r="B280" s="31" t="s">
        <v>324</v>
      </c>
      <c r="C280" s="51">
        <v>3992678.3759673983</v>
      </c>
      <c r="D280" s="59">
        <v>16893115.717672404</v>
      </c>
      <c r="E280" s="59">
        <v>8544997.4807790052</v>
      </c>
      <c r="F280" s="26">
        <v>4355439.8609260004</v>
      </c>
      <c r="H280" s="59">
        <v>18759111.930868559</v>
      </c>
      <c r="I280" s="59">
        <v>8239220.1353894994</v>
      </c>
      <c r="J280" s="59">
        <v>4355439.8609260004</v>
      </c>
      <c r="L280" s="59">
        <v>19528022.31143187</v>
      </c>
      <c r="M280" s="59">
        <v>7933442.7899999944</v>
      </c>
      <c r="N280" s="59">
        <v>4355439.8609260004</v>
      </c>
    </row>
    <row r="281" spans="1:14" x14ac:dyDescent="0.3">
      <c r="A281" s="31">
        <v>908</v>
      </c>
      <c r="B281" s="31" t="s">
        <v>325</v>
      </c>
      <c r="C281" s="51">
        <v>4276951.9029985815</v>
      </c>
      <c r="D281" s="59">
        <v>7699218.4330541864</v>
      </c>
      <c r="E281" s="59">
        <v>2037322.8835076056</v>
      </c>
      <c r="F281" s="26">
        <v>1384943.6465479997</v>
      </c>
      <c r="H281" s="59">
        <v>8191296.539034985</v>
      </c>
      <c r="I281" s="59">
        <v>2128666.5717538036</v>
      </c>
      <c r="J281" s="59">
        <v>1384943.6465479997</v>
      </c>
      <c r="L281" s="59">
        <v>8709477.7657663636</v>
      </c>
      <c r="M281" s="59">
        <v>2220010.2600000016</v>
      </c>
      <c r="N281" s="59">
        <v>1384943.6465479997</v>
      </c>
    </row>
    <row r="282" spans="1:14" x14ac:dyDescent="0.3">
      <c r="A282" s="31">
        <v>915</v>
      </c>
      <c r="B282" s="31" t="s">
        <v>326</v>
      </c>
      <c r="C282" s="51">
        <v>2829789.4425505903</v>
      </c>
      <c r="D282" s="59">
        <v>7437280.7023019698</v>
      </c>
      <c r="E282" s="59">
        <v>2841119.1286893794</v>
      </c>
      <c r="F282" s="26">
        <v>1766372.1310619998</v>
      </c>
      <c r="H282" s="59">
        <v>7303614.5354130371</v>
      </c>
      <c r="I282" s="59">
        <v>2617193.5693446887</v>
      </c>
      <c r="J282" s="59">
        <v>1766372.1310619998</v>
      </c>
      <c r="L282" s="59">
        <v>7262861.9081568597</v>
      </c>
      <c r="M282" s="59">
        <v>2393268.0099999979</v>
      </c>
      <c r="N282" s="59">
        <v>1766372.1310619998</v>
      </c>
    </row>
    <row r="283" spans="1:14" x14ac:dyDescent="0.3">
      <c r="A283" s="31">
        <v>918</v>
      </c>
      <c r="B283" s="31" t="s">
        <v>327</v>
      </c>
      <c r="C283" s="51">
        <v>1222830.6749462455</v>
      </c>
      <c r="D283" s="59">
        <v>1437799.3297714391</v>
      </c>
      <c r="E283" s="59">
        <v>158708.13989919345</v>
      </c>
      <c r="F283" s="26">
        <v>56260.514925999989</v>
      </c>
      <c r="H283" s="59">
        <v>1456933.4472087538</v>
      </c>
      <c r="I283" s="59">
        <v>185816.05494959635</v>
      </c>
      <c r="J283" s="59">
        <v>56260.514925999989</v>
      </c>
      <c r="L283" s="59">
        <v>1421067.480618367</v>
      </c>
      <c r="M283" s="59">
        <v>212923.96999999927</v>
      </c>
      <c r="N283" s="59">
        <v>56260.514925999989</v>
      </c>
    </row>
    <row r="284" spans="1:14" x14ac:dyDescent="0.3">
      <c r="A284" s="31">
        <v>921</v>
      </c>
      <c r="B284" s="31" t="s">
        <v>328</v>
      </c>
      <c r="C284" s="51">
        <v>1994629.1170956697</v>
      </c>
      <c r="D284" s="59">
        <v>2257376.1595848999</v>
      </c>
      <c r="E284" s="59">
        <v>164357.55560123004</v>
      </c>
      <c r="F284" s="26">
        <v>98389.486888000014</v>
      </c>
      <c r="H284" s="59">
        <v>2294857.3238442373</v>
      </c>
      <c r="I284" s="59">
        <v>165544.45280061508</v>
      </c>
      <c r="J284" s="59">
        <v>98389.486888000014</v>
      </c>
      <c r="L284" s="59">
        <v>2329938.7624398954</v>
      </c>
      <c r="M284" s="59">
        <v>166731.35000000012</v>
      </c>
      <c r="N284" s="59">
        <v>98389.486888000014</v>
      </c>
    </row>
    <row r="285" spans="1:14" x14ac:dyDescent="0.3">
      <c r="A285" s="31">
        <v>922</v>
      </c>
      <c r="B285" s="31" t="s">
        <v>329</v>
      </c>
      <c r="C285" s="51">
        <v>3276168.1911226674</v>
      </c>
      <c r="D285" s="59">
        <v>3931653.906625188</v>
      </c>
      <c r="E285" s="59">
        <v>356596.07753252028</v>
      </c>
      <c r="F285" s="26">
        <v>298889.63796999998</v>
      </c>
      <c r="H285" s="59">
        <v>3940352.9320504116</v>
      </c>
      <c r="I285" s="59">
        <v>383426.52876625955</v>
      </c>
      <c r="J285" s="59">
        <v>298889.63796999998</v>
      </c>
      <c r="L285" s="59">
        <v>3868212.6865313463</v>
      </c>
      <c r="M285" s="59">
        <v>410256.97999999882</v>
      </c>
      <c r="N285" s="59">
        <v>298889.63796999998</v>
      </c>
    </row>
    <row r="286" spans="1:14" x14ac:dyDescent="0.3">
      <c r="A286" s="31">
        <v>924</v>
      </c>
      <c r="B286" s="31" t="s">
        <v>330</v>
      </c>
      <c r="C286" s="51">
        <v>2942635.7675922178</v>
      </c>
      <c r="D286" s="59">
        <v>3317983.4480001591</v>
      </c>
      <c r="E286" s="59">
        <v>220191.74947794169</v>
      </c>
      <c r="F286" s="26">
        <v>155155.93093</v>
      </c>
      <c r="H286" s="59">
        <v>3294191.8873612853</v>
      </c>
      <c r="I286" s="59">
        <v>238223.15473897057</v>
      </c>
      <c r="J286" s="59">
        <v>155155.93093</v>
      </c>
      <c r="L286" s="59">
        <v>3299568.0245447904</v>
      </c>
      <c r="M286" s="59">
        <v>256254.55999999944</v>
      </c>
      <c r="N286" s="59">
        <v>155155.93093</v>
      </c>
    </row>
    <row r="287" spans="1:14" x14ac:dyDescent="0.3">
      <c r="A287" s="31">
        <v>925</v>
      </c>
      <c r="B287" s="31" t="s">
        <v>331</v>
      </c>
      <c r="C287" s="51">
        <v>3469054.6605790006</v>
      </c>
      <c r="D287" s="59">
        <v>3901842.7875884119</v>
      </c>
      <c r="E287" s="59">
        <v>319700.65019941132</v>
      </c>
      <c r="F287" s="26">
        <v>113087.47680999999</v>
      </c>
      <c r="H287" s="59">
        <v>4096077.79756644</v>
      </c>
      <c r="I287" s="59">
        <v>323785.29009970592</v>
      </c>
      <c r="J287" s="59">
        <v>113087.47680999999</v>
      </c>
      <c r="L287" s="59">
        <v>4209823.7187941605</v>
      </c>
      <c r="M287" s="59">
        <v>327869.93000000058</v>
      </c>
      <c r="N287" s="59">
        <v>113087.47680999999</v>
      </c>
    </row>
    <row r="288" spans="1:14" x14ac:dyDescent="0.3">
      <c r="A288" s="31">
        <v>927</v>
      </c>
      <c r="B288" s="31" t="s">
        <v>332</v>
      </c>
      <c r="C288" s="51">
        <v>17012196.699351966</v>
      </c>
      <c r="D288" s="59">
        <v>21094932.395078268</v>
      </c>
      <c r="E288" s="59">
        <v>2929155.6097603049</v>
      </c>
      <c r="F288" s="26">
        <v>1153580.0859660001</v>
      </c>
      <c r="H288" s="59">
        <v>20589460.976859726</v>
      </c>
      <c r="I288" s="59">
        <v>2993930.6348801511</v>
      </c>
      <c r="J288" s="59">
        <v>1153580.0859660001</v>
      </c>
      <c r="L288" s="59">
        <v>19854465.63922368</v>
      </c>
      <c r="M288" s="59">
        <v>3058705.6599999974</v>
      </c>
      <c r="N288" s="59">
        <v>1153580.0859660001</v>
      </c>
    </row>
    <row r="289" spans="1:14" x14ac:dyDescent="0.3">
      <c r="A289" s="31">
        <v>931</v>
      </c>
      <c r="B289" s="31" t="s">
        <v>333</v>
      </c>
      <c r="C289" s="51">
        <v>6856280.5650732145</v>
      </c>
      <c r="D289" s="59">
        <v>7957724.8083562544</v>
      </c>
      <c r="E289" s="59">
        <v>827819.68592304015</v>
      </c>
      <c r="F289" s="26">
        <v>273624.55736000004</v>
      </c>
      <c r="H289" s="59">
        <v>7959611.7093144264</v>
      </c>
      <c r="I289" s="59">
        <v>717911.98296151904</v>
      </c>
      <c r="J289" s="59">
        <v>273624.55736000004</v>
      </c>
      <c r="L289" s="59">
        <v>8024766.5961656841</v>
      </c>
      <c r="M289" s="59">
        <v>608004.27999999793</v>
      </c>
      <c r="N289" s="59">
        <v>273624.55736000004</v>
      </c>
    </row>
    <row r="290" spans="1:14" x14ac:dyDescent="0.3">
      <c r="A290" s="31">
        <v>934</v>
      </c>
      <c r="B290" s="31" t="s">
        <v>334</v>
      </c>
      <c r="C290" s="51">
        <v>1768113.2606818066</v>
      </c>
      <c r="D290" s="59">
        <v>2074677.2736453549</v>
      </c>
      <c r="E290" s="59">
        <v>247262.9871795483</v>
      </c>
      <c r="F290" s="26">
        <v>59301.025784000005</v>
      </c>
      <c r="H290" s="59">
        <v>2133084.7658890011</v>
      </c>
      <c r="I290" s="59">
        <v>234174.99358977395</v>
      </c>
      <c r="J290" s="59">
        <v>59301.025784000005</v>
      </c>
      <c r="L290" s="59">
        <v>2271081.841723741</v>
      </c>
      <c r="M290" s="59">
        <v>221086.99999999962</v>
      </c>
      <c r="N290" s="59">
        <v>59301.025784000005</v>
      </c>
    </row>
    <row r="291" spans="1:14" x14ac:dyDescent="0.3">
      <c r="A291" s="31">
        <v>935</v>
      </c>
      <c r="B291" s="31" t="s">
        <v>335</v>
      </c>
      <c r="C291" s="51">
        <v>1105123.4973470361</v>
      </c>
      <c r="D291" s="59">
        <v>1621582.4892320987</v>
      </c>
      <c r="E291" s="59">
        <v>326846.30662306247</v>
      </c>
      <c r="F291" s="26">
        <v>189612.68526199998</v>
      </c>
      <c r="H291" s="59">
        <v>1678106.4128944711</v>
      </c>
      <c r="I291" s="59">
        <v>333408.00831153075</v>
      </c>
      <c r="J291" s="59">
        <v>189612.68526199998</v>
      </c>
      <c r="L291" s="59">
        <v>1779122.1416000687</v>
      </c>
      <c r="M291" s="59">
        <v>339969.70999999903</v>
      </c>
      <c r="N291" s="59">
        <v>189612.68526199998</v>
      </c>
    </row>
    <row r="292" spans="1:14" x14ac:dyDescent="0.3">
      <c r="A292" s="31">
        <v>936</v>
      </c>
      <c r="B292" s="31" t="s">
        <v>336</v>
      </c>
      <c r="C292" s="51">
        <v>5369009.9124549367</v>
      </c>
      <c r="D292" s="59">
        <v>6265084.0165147055</v>
      </c>
      <c r="E292" s="59">
        <v>629472.98080976889</v>
      </c>
      <c r="F292" s="26">
        <v>266601.12325</v>
      </c>
      <c r="H292" s="59">
        <v>6407500.4813063573</v>
      </c>
      <c r="I292" s="59">
        <v>603110.51540488261</v>
      </c>
      <c r="J292" s="59">
        <v>266601.12325</v>
      </c>
      <c r="L292" s="59">
        <v>6363888.4057945311</v>
      </c>
      <c r="M292" s="59">
        <v>576748.04999999644</v>
      </c>
      <c r="N292" s="59">
        <v>266601.12325</v>
      </c>
    </row>
    <row r="293" spans="1:14" x14ac:dyDescent="0.3">
      <c r="A293" s="31">
        <v>946</v>
      </c>
      <c r="B293" s="31" t="s">
        <v>337</v>
      </c>
      <c r="C293" s="51">
        <v>7270662.4240486696</v>
      </c>
      <c r="D293" s="59">
        <v>7995969.1008529514</v>
      </c>
      <c r="E293" s="59">
        <v>447319.88033228158</v>
      </c>
      <c r="F293" s="26">
        <v>277986.79647200002</v>
      </c>
      <c r="H293" s="59">
        <v>8303400.4287357125</v>
      </c>
      <c r="I293" s="59">
        <v>475460.91516613914</v>
      </c>
      <c r="J293" s="59">
        <v>277986.79647200002</v>
      </c>
      <c r="L293" s="59">
        <v>8560946.7918695994</v>
      </c>
      <c r="M293" s="59">
        <v>503601.94999999681</v>
      </c>
      <c r="N293" s="59">
        <v>277986.79647200002</v>
      </c>
    </row>
    <row r="294" spans="1:14" x14ac:dyDescent="0.3">
      <c r="A294" s="31">
        <v>976</v>
      </c>
      <c r="B294" s="31" t="s">
        <v>338</v>
      </c>
      <c r="C294" s="51">
        <v>3539538.0915076463</v>
      </c>
      <c r="D294" s="59">
        <v>4281543.3023217767</v>
      </c>
      <c r="E294" s="59">
        <v>562172.08873013058</v>
      </c>
      <c r="F294" s="26">
        <v>179833.12208400003</v>
      </c>
      <c r="H294" s="59">
        <v>4532651.4834393729</v>
      </c>
      <c r="I294" s="59">
        <v>489089.04936506512</v>
      </c>
      <c r="J294" s="59">
        <v>179833.12208400003</v>
      </c>
      <c r="L294" s="59">
        <v>4720761.3061128613</v>
      </c>
      <c r="M294" s="59">
        <v>416006.00999999966</v>
      </c>
      <c r="N294" s="59">
        <v>179833.12208400003</v>
      </c>
    </row>
    <row r="295" spans="1:14" x14ac:dyDescent="0.3">
      <c r="A295" s="31">
        <v>977</v>
      </c>
      <c r="B295" s="31" t="s">
        <v>339</v>
      </c>
      <c r="C295" s="51">
        <v>14805816.678076699</v>
      </c>
      <c r="D295" s="59">
        <v>16501199.596519234</v>
      </c>
      <c r="E295" s="59">
        <v>1220258.1871305353</v>
      </c>
      <c r="F295" s="26">
        <v>475124.73131200013</v>
      </c>
      <c r="H295" s="59">
        <v>17354305.672975242</v>
      </c>
      <c r="I295" s="59">
        <v>1333921.2885652678</v>
      </c>
      <c r="J295" s="59">
        <v>475124.73131200013</v>
      </c>
      <c r="L295" s="59">
        <v>17893933.653733581</v>
      </c>
      <c r="M295" s="59">
        <v>1447584.3900000004</v>
      </c>
      <c r="N295" s="59">
        <v>475124.73131200013</v>
      </c>
    </row>
    <row r="296" spans="1:14" x14ac:dyDescent="0.3">
      <c r="A296" s="31">
        <v>980</v>
      </c>
      <c r="B296" s="31" t="s">
        <v>340</v>
      </c>
      <c r="C296" s="51">
        <v>25560228.417641431</v>
      </c>
      <c r="D296" s="59">
        <v>29843179.800841089</v>
      </c>
      <c r="E296" s="59">
        <v>2930937.0975776594</v>
      </c>
      <c r="F296" s="26">
        <v>1352014.2856219998</v>
      </c>
      <c r="H296" s="59">
        <v>31244823.358408935</v>
      </c>
      <c r="I296" s="59">
        <v>3061950.7587888241</v>
      </c>
      <c r="J296" s="59">
        <v>1352014.2856219998</v>
      </c>
      <c r="L296" s="59">
        <v>30988486.316991054</v>
      </c>
      <c r="M296" s="59">
        <v>3192964.4199999887</v>
      </c>
      <c r="N296" s="59">
        <v>1352014.2856219998</v>
      </c>
    </row>
    <row r="297" spans="1:14" x14ac:dyDescent="0.3">
      <c r="A297" s="31">
        <v>981</v>
      </c>
      <c r="B297" s="31" t="s">
        <v>341</v>
      </c>
      <c r="C297" s="51">
        <v>1830096.5401687266</v>
      </c>
      <c r="D297" s="59">
        <v>2192939.0717523722</v>
      </c>
      <c r="E297" s="59">
        <v>221152.80956364574</v>
      </c>
      <c r="F297" s="26">
        <v>141689.72201999999</v>
      </c>
      <c r="H297" s="59">
        <v>2097976.9774509333</v>
      </c>
      <c r="I297" s="59">
        <v>226942.67978182287</v>
      </c>
      <c r="J297" s="59">
        <v>141689.72201999999</v>
      </c>
      <c r="L297" s="59">
        <v>2197074.2210021764</v>
      </c>
      <c r="M297" s="59">
        <v>232732.55000000002</v>
      </c>
      <c r="N297" s="59">
        <v>141689.72201999999</v>
      </c>
    </row>
    <row r="298" spans="1:14" x14ac:dyDescent="0.3">
      <c r="A298" s="31">
        <v>989</v>
      </c>
      <c r="B298" s="31" t="s">
        <v>342</v>
      </c>
      <c r="C298" s="51">
        <v>1219285.2853871491</v>
      </c>
      <c r="D298" s="59">
        <v>1915307.5884196362</v>
      </c>
      <c r="E298" s="59">
        <v>493871.55392448686</v>
      </c>
      <c r="F298" s="26">
        <v>202150.74910800008</v>
      </c>
      <c r="H298" s="59">
        <v>1793912.2093993097</v>
      </c>
      <c r="I298" s="59">
        <v>478457.83196224266</v>
      </c>
      <c r="J298" s="59">
        <v>202150.74910800008</v>
      </c>
      <c r="L298" s="59">
        <v>2012755.7449109843</v>
      </c>
      <c r="M298" s="59">
        <v>463044.10999999847</v>
      </c>
      <c r="N298" s="59">
        <v>202150.74910800008</v>
      </c>
    </row>
    <row r="299" spans="1:14" x14ac:dyDescent="0.3">
      <c r="A299" s="52">
        <v>992</v>
      </c>
      <c r="B299" s="52" t="s">
        <v>343</v>
      </c>
      <c r="C299" s="51">
        <v>6393805.0628953017</v>
      </c>
      <c r="D299" s="59">
        <v>10601580.360296067</v>
      </c>
      <c r="E299" s="59">
        <v>2731806.0089147654</v>
      </c>
      <c r="F299" s="26">
        <v>1475969.2884860002</v>
      </c>
      <c r="H299" s="59">
        <v>10326407.792282168</v>
      </c>
      <c r="I299" s="59">
        <v>2471527.1794573814</v>
      </c>
      <c r="J299" s="59">
        <v>1475969.2884860002</v>
      </c>
      <c r="L299" s="59">
        <v>10401561.41178821</v>
      </c>
      <c r="M299" s="59">
        <v>2211248.3499999968</v>
      </c>
      <c r="N299" s="59">
        <v>1475969.2884860002</v>
      </c>
    </row>
  </sheetData>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Normal="100" workbookViewId="0"/>
  </sheetViews>
  <sheetFormatPr defaultRowHeight="14" x14ac:dyDescent="0.3"/>
  <cols>
    <col min="1" max="1" width="49.25" customWidth="1"/>
    <col min="2" max="2" width="26.33203125" bestFit="1" customWidth="1"/>
    <col min="3" max="3" width="19.08203125" bestFit="1" customWidth="1"/>
    <col min="4" max="4" width="11.75" bestFit="1" customWidth="1"/>
  </cols>
  <sheetData>
    <row r="1" spans="1:4" ht="22.5" x14ac:dyDescent="0.45">
      <c r="A1" s="7" t="s">
        <v>377</v>
      </c>
    </row>
    <row r="3" spans="1:4" x14ac:dyDescent="0.3">
      <c r="A3" t="s">
        <v>433</v>
      </c>
    </row>
    <row r="4" spans="1:4" x14ac:dyDescent="0.3">
      <c r="A4" t="s">
        <v>9</v>
      </c>
    </row>
    <row r="5" spans="1:4" x14ac:dyDescent="0.3">
      <c r="A5" t="s">
        <v>36</v>
      </c>
    </row>
    <row r="6" spans="1:4" x14ac:dyDescent="0.3">
      <c r="A6" t="s">
        <v>37</v>
      </c>
    </row>
    <row r="7" spans="1:4" x14ac:dyDescent="0.3">
      <c r="A7" t="s">
        <v>439</v>
      </c>
    </row>
    <row r="9" spans="1:4" x14ac:dyDescent="0.3">
      <c r="A9" s="2" t="s">
        <v>444</v>
      </c>
    </row>
    <row r="10" spans="1:4" x14ac:dyDescent="0.3">
      <c r="A10" s="8" t="s">
        <v>12</v>
      </c>
      <c r="B10" s="9" t="s">
        <v>33</v>
      </c>
      <c r="C10" s="9" t="s">
        <v>13</v>
      </c>
      <c r="D10" s="9" t="s">
        <v>14</v>
      </c>
    </row>
    <row r="11" spans="1:4" x14ac:dyDescent="0.3">
      <c r="A11" s="10" t="s">
        <v>15</v>
      </c>
      <c r="B11" s="11">
        <v>2461648464.329999</v>
      </c>
      <c r="C11" s="11">
        <v>2461648464.329999</v>
      </c>
      <c r="D11" s="11">
        <f>Taulukko1[[#This Row],[Uudistuksen jälkeen]]-Taulukko1[[#This Row],[Ennen uudistusta]]</f>
        <v>0</v>
      </c>
    </row>
    <row r="12" spans="1:4" x14ac:dyDescent="0.3">
      <c r="A12" s="10" t="s">
        <v>16</v>
      </c>
      <c r="B12" s="11">
        <v>466878562.06999969</v>
      </c>
      <c r="C12" s="11">
        <v>466878562.06999969</v>
      </c>
      <c r="D12" s="11">
        <f>Taulukko1[[#This Row],[Uudistuksen jälkeen]]-Taulukko1[[#This Row],[Ennen uudistusta]]</f>
        <v>0</v>
      </c>
    </row>
    <row r="13" spans="1:4" x14ac:dyDescent="0.3">
      <c r="A13" s="10" t="s">
        <v>17</v>
      </c>
      <c r="B13" s="11">
        <v>2666978208.2899981</v>
      </c>
      <c r="C13" s="11">
        <v>2666978208.2899981</v>
      </c>
      <c r="D13" s="11">
        <f>Taulukko1[[#This Row],[Uudistuksen jälkeen]]-Taulukko1[[#This Row],[Ennen uudistusta]]</f>
        <v>0</v>
      </c>
    </row>
    <row r="14" spans="1:4" x14ac:dyDescent="0.3">
      <c r="A14" s="10" t="s">
        <v>18</v>
      </c>
      <c r="B14" s="11">
        <v>2440460298.2700028</v>
      </c>
      <c r="C14" s="11">
        <v>2440460298.2700028</v>
      </c>
      <c r="D14" s="11">
        <f>Taulukko1[[#This Row],[Uudistuksen jälkeen]]-Taulukko1[[#This Row],[Ennen uudistusta]]</f>
        <v>0</v>
      </c>
    </row>
    <row r="15" spans="1:4" x14ac:dyDescent="0.3">
      <c r="A15" s="10" t="s">
        <v>19</v>
      </c>
      <c r="B15" s="11">
        <v>274337312.52000016</v>
      </c>
      <c r="C15" s="11">
        <v>274337312.52000016</v>
      </c>
      <c r="D15" s="11">
        <f>Taulukko1[[#This Row],[Uudistuksen jälkeen]]-Taulukko1[[#This Row],[Ennen uudistusta]]</f>
        <v>0</v>
      </c>
    </row>
    <row r="16" spans="1:4" x14ac:dyDescent="0.3">
      <c r="A16" s="10" t="s">
        <v>20</v>
      </c>
      <c r="B16" s="11">
        <v>0</v>
      </c>
      <c r="C16" s="11">
        <v>314637734.0400002</v>
      </c>
      <c r="D16" s="11">
        <f>Taulukko1[[#This Row],[Uudistuksen jälkeen]]-Taulukko1[[#This Row],[Ennen uudistusta]]</f>
        <v>314637734.0400002</v>
      </c>
    </row>
    <row r="17" spans="1:4" x14ac:dyDescent="0.3">
      <c r="A17" s="12" t="s">
        <v>21</v>
      </c>
      <c r="B17" s="13">
        <f>SUM(B11:B16)</f>
        <v>8310302845.4799995</v>
      </c>
      <c r="C17" s="13">
        <f t="shared" ref="C17:D17" si="0">SUM(C11:C16)</f>
        <v>8624940579.5200005</v>
      </c>
      <c r="D17" s="13">
        <f t="shared" si="0"/>
        <v>314637734.0400002</v>
      </c>
    </row>
    <row r="18" spans="1:4" x14ac:dyDescent="0.3">
      <c r="A18" s="12"/>
      <c r="B18" s="14"/>
      <c r="C18" s="14"/>
      <c r="D18" s="14"/>
    </row>
    <row r="19" spans="1:4" x14ac:dyDescent="0.3">
      <c r="A19" s="12" t="s">
        <v>22</v>
      </c>
      <c r="B19" s="14"/>
      <c r="C19" s="14"/>
      <c r="D19" s="14"/>
    </row>
    <row r="20" spans="1:4" x14ac:dyDescent="0.3">
      <c r="A20" s="10" t="s">
        <v>23</v>
      </c>
      <c r="B20" s="15">
        <v>395182461.19209415</v>
      </c>
      <c r="C20" s="15">
        <v>395182461.19209415</v>
      </c>
      <c r="D20" s="11">
        <f>Taulukko1[[#This Row],[Uudistuksen jälkeen]]-Taulukko1[[#This Row],[Ennen uudistusta]]</f>
        <v>0</v>
      </c>
    </row>
    <row r="21" spans="1:4" x14ac:dyDescent="0.3">
      <c r="A21" s="10" t="s">
        <v>38</v>
      </c>
      <c r="B21" s="15">
        <v>0</v>
      </c>
      <c r="C21" s="15">
        <v>314640407.63999987</v>
      </c>
      <c r="D21" s="11">
        <f>Taulukko1[[#This Row],[Uudistuksen jälkeen]]-Taulukko1[[#This Row],[Ennen uudistusta]]</f>
        <v>314640407.63999987</v>
      </c>
    </row>
    <row r="22" spans="1:4" x14ac:dyDescent="0.3">
      <c r="A22" s="10" t="s">
        <v>24</v>
      </c>
      <c r="B22" s="15">
        <v>40450267.384800002</v>
      </c>
      <c r="C22" s="15">
        <v>40450267.384800002</v>
      </c>
      <c r="D22" s="11">
        <f>Taulukko1[[#This Row],[Uudistuksen jälkeen]]-Taulukko1[[#This Row],[Ennen uudistusta]]</f>
        <v>0</v>
      </c>
    </row>
    <row r="23" spans="1:4" x14ac:dyDescent="0.3">
      <c r="A23" s="10" t="s">
        <v>25</v>
      </c>
      <c r="B23" s="15">
        <v>69027582.733199999</v>
      </c>
      <c r="C23" s="15">
        <v>69027582.733199999</v>
      </c>
      <c r="D23" s="11">
        <f>Taulukko1[[#This Row],[Uudistuksen jälkeen]]-Taulukko1[[#This Row],[Ennen uudistusta]]</f>
        <v>0</v>
      </c>
    </row>
    <row r="24" spans="1:4" x14ac:dyDescent="0.3">
      <c r="A24" s="10" t="s">
        <v>26</v>
      </c>
      <c r="B24" s="15">
        <v>873994935</v>
      </c>
      <c r="C24" s="15">
        <v>907115521.62000048</v>
      </c>
      <c r="D24" s="11">
        <f>Taulukko1[[#This Row],[Uudistuksen jälkeen]]-Taulukko1[[#This Row],[Ennen uudistusta]]</f>
        <v>33120586.620000482</v>
      </c>
    </row>
    <row r="25" spans="1:4" x14ac:dyDescent="0.3">
      <c r="A25" s="10" t="s">
        <v>27</v>
      </c>
      <c r="B25" s="15">
        <v>213703492.19930282</v>
      </c>
      <c r="C25" s="15">
        <v>213703492.19930282</v>
      </c>
      <c r="D25" s="11">
        <f>Taulukko1[[#This Row],[Uudistuksen jälkeen]]-Taulukko1[[#This Row],[Ennen uudistusta]]</f>
        <v>0</v>
      </c>
    </row>
    <row r="26" spans="1:4" x14ac:dyDescent="0.3">
      <c r="A26" s="10" t="s">
        <v>28</v>
      </c>
      <c r="B26" s="15">
        <v>15136999.35</v>
      </c>
      <c r="C26" s="15">
        <v>15136999.35</v>
      </c>
      <c r="D26" s="11">
        <f>Taulukko1[[#This Row],[Uudistuksen jälkeen]]-Taulukko1[[#This Row],[Ennen uudistusta]]</f>
        <v>0</v>
      </c>
    </row>
    <row r="27" spans="1:4" x14ac:dyDescent="0.3">
      <c r="A27" s="10" t="s">
        <v>29</v>
      </c>
      <c r="B27" s="15">
        <v>9974553.9900000021</v>
      </c>
      <c r="C27" s="15">
        <v>9974553.9900000021</v>
      </c>
      <c r="D27" s="11">
        <f>Taulukko1[[#This Row],[Uudistuksen jälkeen]]-Taulukko1[[#This Row],[Ennen uudistusta]]</f>
        <v>0</v>
      </c>
    </row>
    <row r="28" spans="1:4" x14ac:dyDescent="0.3">
      <c r="A28" s="10" t="s">
        <v>30</v>
      </c>
      <c r="B28" s="15">
        <v>160642819.16608083</v>
      </c>
      <c r="C28" s="15">
        <v>160642819.16608083</v>
      </c>
      <c r="D28" s="11">
        <f>Taulukko1[[#This Row],[Uudistuksen jälkeen]]-Taulukko1[[#This Row],[Ennen uudistusta]]</f>
        <v>0</v>
      </c>
    </row>
    <row r="29" spans="1:4" x14ac:dyDescent="0.3">
      <c r="A29" s="12" t="s">
        <v>31</v>
      </c>
      <c r="B29" s="14">
        <f>SUM(B20:B28)</f>
        <v>1778113111.0154777</v>
      </c>
      <c r="C29" s="14">
        <f t="shared" ref="C29:D29" si="1">SUM(C20:C28)</f>
        <v>2125874105.2754779</v>
      </c>
      <c r="D29" s="14">
        <f t="shared" si="1"/>
        <v>347760994.26000035</v>
      </c>
    </row>
    <row r="30" spans="1:4" x14ac:dyDescent="0.3">
      <c r="A30" s="12" t="s">
        <v>32</v>
      </c>
      <c r="B30" s="14">
        <f>B17+B29</f>
        <v>10088415956.495478</v>
      </c>
      <c r="C30" s="14">
        <f t="shared" ref="C30:D30" si="2">C17+C29</f>
        <v>10750814684.795479</v>
      </c>
      <c r="D30" s="14">
        <f t="shared" si="2"/>
        <v>662398728.30000055</v>
      </c>
    </row>
    <row r="32" spans="1:4" x14ac:dyDescent="0.3">
      <c r="A32" s="2" t="s">
        <v>39</v>
      </c>
    </row>
    <row r="33" spans="1:4" x14ac:dyDescent="0.3">
      <c r="A33" t="s">
        <v>41</v>
      </c>
      <c r="B33" s="69" t="s">
        <v>445</v>
      </c>
      <c r="C33" s="61" t="s">
        <v>42</v>
      </c>
      <c r="D33" s="61" t="s">
        <v>40</v>
      </c>
    </row>
    <row r="34" spans="1:4" x14ac:dyDescent="0.3">
      <c r="A34" s="16" t="s">
        <v>20</v>
      </c>
      <c r="B34" s="17">
        <f>D16</f>
        <v>314637734.0400002</v>
      </c>
      <c r="C34" s="17">
        <v>3203724</v>
      </c>
      <c r="D34">
        <f>Taulukko2[[#This Row],[Laskennallinen kustannus, €]]/Taulukko2[[#This Row],[Jakoperuste*]]</f>
        <v>98.210000000000065</v>
      </c>
    </row>
    <row r="35" spans="1:4" x14ac:dyDescent="0.3">
      <c r="A35" s="16" t="s">
        <v>38</v>
      </c>
      <c r="B35" s="17">
        <f>D21</f>
        <v>314640407.63999987</v>
      </c>
      <c r="C35" s="17">
        <v>358724</v>
      </c>
      <c r="D35">
        <f>Taulukko2[[#This Row],[Laskennallinen kustannus, €]]/Taulukko2[[#This Row],[Jakoperuste*]]</f>
        <v>877.10999999999967</v>
      </c>
    </row>
    <row r="36" spans="1:4" x14ac:dyDescent="0.3">
      <c r="A36" s="16" t="s">
        <v>44</v>
      </c>
      <c r="B36" s="17">
        <f>D24</f>
        <v>33120586.620000482</v>
      </c>
      <c r="C36" s="17">
        <v>493086</v>
      </c>
      <c r="D36">
        <f>Taulukko2[[#This Row],[Laskennallinen kustannus, €]]/Taulukko2[[#This Row],[Jakoperuste*]]</f>
        <v>67.170000000000982</v>
      </c>
    </row>
    <row r="38" spans="1:4" x14ac:dyDescent="0.3">
      <c r="A38" t="s">
        <v>43</v>
      </c>
    </row>
    <row r="39" spans="1:4" x14ac:dyDescent="0.3">
      <c r="A39" t="s">
        <v>45</v>
      </c>
    </row>
    <row r="41" spans="1:4" x14ac:dyDescent="0.3">
      <c r="A41" s="2" t="s">
        <v>420</v>
      </c>
    </row>
    <row r="42" spans="1:4" x14ac:dyDescent="0.3">
      <c r="A42" t="s">
        <v>10</v>
      </c>
    </row>
    <row r="43" spans="1:4" x14ac:dyDescent="0.3">
      <c r="A43" t="s">
        <v>11</v>
      </c>
    </row>
    <row r="44" spans="1:4" x14ac:dyDescent="0.3">
      <c r="A44" t="s">
        <v>448</v>
      </c>
    </row>
    <row r="46" spans="1:4" x14ac:dyDescent="0.3">
      <c r="A46" s="2" t="s">
        <v>35</v>
      </c>
    </row>
    <row r="47" spans="1:4" x14ac:dyDescent="0.3">
      <c r="A47" t="s">
        <v>46</v>
      </c>
    </row>
    <row r="48" spans="1:4" x14ac:dyDescent="0.3">
      <c r="A48" t="s">
        <v>47</v>
      </c>
    </row>
    <row r="49" spans="1:1" x14ac:dyDescent="0.3">
      <c r="A49" t="s">
        <v>371</v>
      </c>
    </row>
    <row r="50" spans="1:1" x14ac:dyDescent="0.3">
      <c r="A50" t="s">
        <v>372</v>
      </c>
    </row>
    <row r="51" spans="1:1" x14ac:dyDescent="0.3">
      <c r="A51" t="s">
        <v>373</v>
      </c>
    </row>
    <row r="53" spans="1:1" x14ac:dyDescent="0.3">
      <c r="A53" s="2" t="s">
        <v>378</v>
      </c>
    </row>
    <row r="54" spans="1:1" x14ac:dyDescent="0.3">
      <c r="A54" t="s">
        <v>432</v>
      </c>
    </row>
    <row r="55" spans="1:1" x14ac:dyDescent="0.3">
      <c r="A55" t="s">
        <v>434</v>
      </c>
    </row>
    <row r="56" spans="1:1" x14ac:dyDescent="0.3">
      <c r="A56" t="s">
        <v>396</v>
      </c>
    </row>
    <row r="57" spans="1:1" x14ac:dyDescent="0.3">
      <c r="A57" t="s">
        <v>419</v>
      </c>
    </row>
    <row r="58" spans="1:1" x14ac:dyDescent="0.3">
      <c r="A58" s="68" t="s">
        <v>429</v>
      </c>
    </row>
  </sheetData>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0"/>
  <sheetViews>
    <sheetView workbookViewId="0"/>
  </sheetViews>
  <sheetFormatPr defaultColWidth="9" defaultRowHeight="12.5" x14ac:dyDescent="0.25"/>
  <cols>
    <col min="1" max="1" width="11.5" style="21" customWidth="1"/>
    <col min="2" max="2" width="15.58203125" style="21" bestFit="1" customWidth="1"/>
    <col min="3" max="3" width="13.58203125" style="21" customWidth="1"/>
    <col min="4" max="4" width="17" style="21" customWidth="1"/>
    <col min="5" max="5" width="14.58203125" style="21" customWidth="1"/>
    <col min="6" max="6" width="9" style="21"/>
    <col min="7" max="7" width="15.58203125" style="21" customWidth="1"/>
    <col min="8" max="8" width="17" style="21" customWidth="1"/>
    <col min="9" max="10" width="13.33203125" style="21" customWidth="1"/>
    <col min="11" max="11" width="9" style="21"/>
    <col min="12" max="12" width="17.33203125" style="21" bestFit="1" customWidth="1"/>
    <col min="13" max="13" width="9" style="21"/>
    <col min="14" max="15" width="15.08203125" style="21" customWidth="1"/>
    <col min="16" max="16" width="17" style="21" customWidth="1"/>
    <col min="17" max="17" width="15.75" style="21" customWidth="1"/>
    <col min="18" max="18" width="16" style="21" customWidth="1"/>
    <col min="19" max="16384" width="9" style="21"/>
  </cols>
  <sheetData>
    <row r="1" spans="1:18" ht="22.5" x14ac:dyDescent="0.45">
      <c r="A1" s="63" t="s">
        <v>404</v>
      </c>
    </row>
    <row r="2" spans="1:18" ht="13" x14ac:dyDescent="0.3">
      <c r="A2" s="24" t="s">
        <v>418</v>
      </c>
      <c r="G2" s="21" t="s">
        <v>443</v>
      </c>
      <c r="H2" s="21" t="s">
        <v>347</v>
      </c>
      <c r="I2" s="21" t="s">
        <v>348</v>
      </c>
    </row>
    <row r="3" spans="1:18" ht="13" x14ac:dyDescent="0.3">
      <c r="G3" s="24">
        <v>98.210000000000065</v>
      </c>
      <c r="H3" s="24">
        <v>877.10999999999967</v>
      </c>
      <c r="I3" s="24">
        <v>67.170000000000982</v>
      </c>
      <c r="J3" s="24"/>
    </row>
    <row r="5" spans="1:18" ht="13" x14ac:dyDescent="0.3">
      <c r="A5" s="23" t="s">
        <v>34</v>
      </c>
      <c r="G5" s="23" t="s">
        <v>440</v>
      </c>
      <c r="L5" s="23" t="s">
        <v>441</v>
      </c>
      <c r="N5" s="23" t="s">
        <v>442</v>
      </c>
      <c r="O5" s="23"/>
    </row>
    <row r="6" spans="1:18" ht="65" x14ac:dyDescent="0.25">
      <c r="A6" s="19" t="s">
        <v>48</v>
      </c>
      <c r="B6" s="19" t="s">
        <v>49</v>
      </c>
      <c r="C6" s="20" t="s">
        <v>422</v>
      </c>
      <c r="D6" s="20" t="s">
        <v>423</v>
      </c>
      <c r="E6" s="20" t="s">
        <v>424</v>
      </c>
      <c r="G6" s="33" t="s">
        <v>346</v>
      </c>
      <c r="H6" s="33" t="s">
        <v>344</v>
      </c>
      <c r="I6" s="36" t="s">
        <v>345</v>
      </c>
      <c r="J6" s="54" t="s">
        <v>438</v>
      </c>
      <c r="L6" s="37" t="s">
        <v>349</v>
      </c>
      <c r="N6" s="20" t="s">
        <v>350</v>
      </c>
      <c r="O6" s="20" t="s">
        <v>351</v>
      </c>
      <c r="P6" s="20" t="s">
        <v>374</v>
      </c>
      <c r="Q6" s="48" t="s">
        <v>375</v>
      </c>
      <c r="R6" s="20" t="s">
        <v>449</v>
      </c>
    </row>
    <row r="7" spans="1:18" s="24" customFormat="1" ht="13" x14ac:dyDescent="0.3">
      <c r="B7" s="24" t="s">
        <v>50</v>
      </c>
      <c r="C7" s="25">
        <f>SUM(C8:C300)</f>
        <v>3203724</v>
      </c>
      <c r="D7" s="25">
        <f>SUM(D8:D300)</f>
        <v>358724</v>
      </c>
      <c r="E7" s="25">
        <f t="shared" ref="E7" si="0">SUM(E8:E300)</f>
        <v>493086</v>
      </c>
      <c r="G7" s="29">
        <f>SUM(G8:G300)</f>
        <v>314637734.04000032</v>
      </c>
      <c r="H7" s="29">
        <f t="shared" ref="H7" si="1">SUM(H8:H300)</f>
        <v>314640407.63999987</v>
      </c>
      <c r="I7" s="29">
        <f t="shared" ref="I7:R7" si="2">SUM(I8:I300)</f>
        <v>33120586.620000515</v>
      </c>
      <c r="J7" s="43">
        <f t="shared" si="2"/>
        <v>662398728.30000055</v>
      </c>
      <c r="L7" s="29">
        <f t="shared" si="2"/>
        <v>661956192.9399991</v>
      </c>
      <c r="N7" s="35">
        <f t="shared" si="2"/>
        <v>626123241.45487261</v>
      </c>
      <c r="O7" s="35">
        <f t="shared" si="2"/>
        <v>662404000</v>
      </c>
      <c r="P7" s="41">
        <f t="shared" si="2"/>
        <v>662180096.46999967</v>
      </c>
      <c r="Q7" s="41">
        <f t="shared" si="2"/>
        <v>662068144.7049998</v>
      </c>
      <c r="R7" s="41">
        <f t="shared" si="2"/>
        <v>661956192.9399991</v>
      </c>
    </row>
    <row r="8" spans="1:18" x14ac:dyDescent="0.25">
      <c r="A8" s="21">
        <v>5</v>
      </c>
      <c r="B8" s="21" t="s">
        <v>51</v>
      </c>
      <c r="C8" s="26">
        <v>4421</v>
      </c>
      <c r="D8" s="26">
        <v>409</v>
      </c>
      <c r="E8" s="26">
        <v>311</v>
      </c>
      <c r="G8" s="26">
        <f>Taulukko3[[#This Row],[Väestö, 18-64-vuotiaat (2023 ennuste)]]*Taulukko4[Perushinnat, €]</f>
        <v>434186.41000000027</v>
      </c>
      <c r="H8" s="26">
        <f>Taulukko3[[#This Row],[Työttömät ja palveluissa olevat (2022)]]*Taulukko4[[ ]]</f>
        <v>358737.98999999987</v>
      </c>
      <c r="I8" s="26">
        <f>Taulukko3[[#This Row],[Vieraskieliset (2022)]]*Taulukko4[[  ]]</f>
        <v>20889.870000000305</v>
      </c>
      <c r="J8" s="26">
        <f>SUM(Taulukko5[[#This Row],[Väestö, 18-64-vuotiaat]:[Vieraskieliset]])</f>
        <v>813814.27000000048</v>
      </c>
      <c r="L8" s="32">
        <v>813089.15000000247</v>
      </c>
      <c r="N8" s="39">
        <v>976908.96587580082</v>
      </c>
      <c r="O8" s="39">
        <v>1033516.0297329957</v>
      </c>
      <c r="P8" s="42">
        <f>(Taulukko6[[#This Row],[Valtionosuuden lisäys vuodelle 2025, ilman siirtymäajan rahoitusta*]]*0.5)+(O8*0.5)</f>
        <v>923302.58986649907</v>
      </c>
      <c r="Q8" s="42">
        <f>(Taulukko6[[#This Row],[Valtionosuuden lisäys vuodelle 2025, ilman siirtymäajan rahoitusta*]]*0.75)+(O8*0.25)</f>
        <v>868195.86993325083</v>
      </c>
      <c r="R8" s="42">
        <f>(Taulukko6[[#This Row],[Valtionosuuden lisäys vuodelle 2025, ilman siirtymäajan rahoitusta*]]*1)+(O8*0)</f>
        <v>813089.15000000247</v>
      </c>
    </row>
    <row r="9" spans="1:18" x14ac:dyDescent="0.25">
      <c r="A9" s="21">
        <v>9</v>
      </c>
      <c r="B9" s="21" t="s">
        <v>52</v>
      </c>
      <c r="C9" s="26">
        <v>1231</v>
      </c>
      <c r="D9" s="26">
        <v>109</v>
      </c>
      <c r="E9" s="26">
        <v>22</v>
      </c>
      <c r="G9" s="26">
        <f>Taulukko3[[#This Row],[Väestö, 18-64-vuotiaat (2023 ennuste)]]*Taulukko4[Perushinnat, €]</f>
        <v>120896.51000000008</v>
      </c>
      <c r="H9" s="26">
        <f>Taulukko3[[#This Row],[Työttömät ja palveluissa olevat (2022)]]*Taulukko4[[ ]]</f>
        <v>95604.989999999962</v>
      </c>
      <c r="I9" s="26">
        <f>Taulukko3[[#This Row],[Vieraskieliset (2022)]]*Taulukko4[[  ]]</f>
        <v>1477.7400000000216</v>
      </c>
      <c r="J9" s="26">
        <f>SUM(Taulukko5[[#This Row],[Väestö, 18-64-vuotiaat]:[Vieraskieliset]])</f>
        <v>217979.24000000008</v>
      </c>
      <c r="L9" s="32">
        <v>217783.63999999862</v>
      </c>
      <c r="N9" s="39">
        <v>229434.33484075539</v>
      </c>
      <c r="O9" s="39">
        <v>242728.92471251509</v>
      </c>
      <c r="P9" s="42">
        <f>(Taulukko6[[#This Row],[Valtionosuuden lisäys vuodelle 2025, ilman siirtymäajan rahoitusta*]]*0.5)+(O9*0.5)</f>
        <v>230256.28235625685</v>
      </c>
      <c r="Q9" s="42">
        <f>(Taulukko6[[#This Row],[Valtionosuuden lisäys vuodelle 2025, ilman siirtymäajan rahoitusta*]]*0.75)+(O9*0.25)</f>
        <v>224019.96117812773</v>
      </c>
      <c r="R9" s="42">
        <f>(Taulukko6[[#This Row],[Valtionosuuden lisäys vuodelle 2025, ilman siirtymäajan rahoitusta*]]*1)+(O9*0)</f>
        <v>217783.63999999862</v>
      </c>
    </row>
    <row r="10" spans="1:18" x14ac:dyDescent="0.25">
      <c r="A10" s="21">
        <v>10</v>
      </c>
      <c r="B10" s="21" t="s">
        <v>53</v>
      </c>
      <c r="C10" s="26">
        <v>5394</v>
      </c>
      <c r="D10" s="26">
        <v>500</v>
      </c>
      <c r="E10" s="26">
        <v>239</v>
      </c>
      <c r="G10" s="26">
        <f>Taulukko3[[#This Row],[Väestö, 18-64-vuotiaat (2023 ennuste)]]*Taulukko4[Perushinnat, €]</f>
        <v>529744.74000000034</v>
      </c>
      <c r="H10" s="26">
        <f>Taulukko3[[#This Row],[Työttömät ja palveluissa olevat (2022)]]*Taulukko4[[ ]]</f>
        <v>438554.99999999983</v>
      </c>
      <c r="I10" s="26">
        <f>Taulukko3[[#This Row],[Vieraskieliset (2022)]]*Taulukko4[[  ]]</f>
        <v>16053.630000000234</v>
      </c>
      <c r="J10" s="26">
        <f>SUM(Taulukko5[[#This Row],[Väestö, 18-64-vuotiaat]:[Vieraskieliset]])</f>
        <v>984353.37000000046</v>
      </c>
      <c r="L10" s="32">
        <v>983478.00999999582</v>
      </c>
      <c r="N10" s="39">
        <v>1077153.3873321295</v>
      </c>
      <c r="O10" s="39">
        <v>1139569.1217665451</v>
      </c>
      <c r="P10" s="42">
        <f>(Taulukko6[[#This Row],[Valtionosuuden lisäys vuodelle 2025, ilman siirtymäajan rahoitusta*]]*0.5)+(O10*0.5)</f>
        <v>1061523.5658832705</v>
      </c>
      <c r="Q10" s="42">
        <f>(Taulukko6[[#This Row],[Valtionosuuden lisäys vuodelle 2025, ilman siirtymäajan rahoitusta*]]*0.75)+(O10*0.25)</f>
        <v>1022500.787941633</v>
      </c>
      <c r="R10" s="42">
        <f>(Taulukko6[[#This Row],[Valtionosuuden lisäys vuodelle 2025, ilman siirtymäajan rahoitusta*]]*1)+(O10*0)</f>
        <v>983478.00999999582</v>
      </c>
    </row>
    <row r="11" spans="1:18" x14ac:dyDescent="0.25">
      <c r="A11" s="21">
        <v>16</v>
      </c>
      <c r="B11" s="21" t="s">
        <v>54</v>
      </c>
      <c r="C11" s="26">
        <v>3842</v>
      </c>
      <c r="D11" s="26">
        <v>388</v>
      </c>
      <c r="E11" s="26">
        <v>210</v>
      </c>
      <c r="G11" s="26">
        <f>Taulukko3[[#This Row],[Väestö, 18-64-vuotiaat (2023 ennuste)]]*Taulukko4[Perushinnat, €]</f>
        <v>377322.82000000024</v>
      </c>
      <c r="H11" s="26">
        <f>Taulukko3[[#This Row],[Työttömät ja palveluissa olevat (2022)]]*Taulukko4[[ ]]</f>
        <v>340318.67999999988</v>
      </c>
      <c r="I11" s="26">
        <f>Taulukko3[[#This Row],[Vieraskieliset (2022)]]*Taulukko4[[  ]]</f>
        <v>14105.700000000206</v>
      </c>
      <c r="J11" s="26">
        <f>SUM(Taulukko5[[#This Row],[Väestö, 18-64-vuotiaat]:[Vieraskieliset]])</f>
        <v>731747.2000000003</v>
      </c>
      <c r="L11" s="32">
        <v>731112.71999999974</v>
      </c>
      <c r="N11" s="39">
        <v>803317.33599743503</v>
      </c>
      <c r="O11" s="39">
        <v>849865.61974220688</v>
      </c>
      <c r="P11" s="42">
        <f>(Taulukko6[[#This Row],[Valtionosuuden lisäys vuodelle 2025, ilman siirtymäajan rahoitusta*]]*0.5)+(O11*0.5)</f>
        <v>790489.16987110325</v>
      </c>
      <c r="Q11" s="42">
        <f>(Taulukko6[[#This Row],[Valtionosuuden lisäys vuodelle 2025, ilman siirtymäajan rahoitusta*]]*0.75)+(O11*0.25)</f>
        <v>760800.9449355515</v>
      </c>
      <c r="R11" s="42">
        <f>(Taulukko6[[#This Row],[Valtionosuuden lisäys vuodelle 2025, ilman siirtymäajan rahoitusta*]]*1)+(O11*0)</f>
        <v>731112.71999999974</v>
      </c>
    </row>
    <row r="12" spans="1:18" x14ac:dyDescent="0.25">
      <c r="A12" s="21">
        <v>18</v>
      </c>
      <c r="B12" s="21" t="s">
        <v>55</v>
      </c>
      <c r="C12" s="26">
        <v>2650</v>
      </c>
      <c r="D12" s="26">
        <v>228</v>
      </c>
      <c r="E12" s="26">
        <v>164</v>
      </c>
      <c r="G12" s="26">
        <f>Taulukko3[[#This Row],[Väestö, 18-64-vuotiaat (2023 ennuste)]]*Taulukko4[Perushinnat, €]</f>
        <v>260256.50000000017</v>
      </c>
      <c r="H12" s="26">
        <f>Taulukko3[[#This Row],[Työttömät ja palveluissa olevat (2022)]]*Taulukko4[[ ]]</f>
        <v>199981.07999999993</v>
      </c>
      <c r="I12" s="26">
        <f>Taulukko3[[#This Row],[Vieraskieliset (2022)]]*Taulukko4[[  ]]</f>
        <v>11015.880000000161</v>
      </c>
      <c r="J12" s="26">
        <f>SUM(Taulukko5[[#This Row],[Väestö, 18-64-vuotiaat]:[Vieraskieliset]])</f>
        <v>471253.46000000025</v>
      </c>
      <c r="L12" s="32">
        <v>470872.41999999795</v>
      </c>
      <c r="N12" s="39">
        <v>333191.16838255589</v>
      </c>
      <c r="O12" s="39">
        <v>352497.95581527823</v>
      </c>
      <c r="P12" s="42">
        <f>(Taulukko6[[#This Row],[Valtionosuuden lisäys vuodelle 2025, ilman siirtymäajan rahoitusta*]]*0.5)+(O12*0.5)</f>
        <v>411685.18790763809</v>
      </c>
      <c r="Q12" s="42">
        <f>(Taulukko6[[#This Row],[Valtionosuuden lisäys vuodelle 2025, ilman siirtymäajan rahoitusta*]]*0.75)+(O12*0.25)</f>
        <v>441278.80395381799</v>
      </c>
      <c r="R12" s="42">
        <f>(Taulukko6[[#This Row],[Valtionosuuden lisäys vuodelle 2025, ilman siirtymäajan rahoitusta*]]*1)+(O12*0)</f>
        <v>470872.41999999795</v>
      </c>
    </row>
    <row r="13" spans="1:18" x14ac:dyDescent="0.25">
      <c r="A13" s="21">
        <v>19</v>
      </c>
      <c r="B13" s="21" t="s">
        <v>56</v>
      </c>
      <c r="C13" s="26">
        <v>2183</v>
      </c>
      <c r="D13" s="26">
        <v>151</v>
      </c>
      <c r="E13" s="26">
        <v>101</v>
      </c>
      <c r="G13" s="26">
        <f>Taulukko3[[#This Row],[Väestö, 18-64-vuotiaat (2023 ennuste)]]*Taulukko4[Perushinnat, €]</f>
        <v>214392.43000000014</v>
      </c>
      <c r="H13" s="26">
        <f>Taulukko3[[#This Row],[Työttömät ja palveluissa olevat (2022)]]*Taulukko4[[ ]]</f>
        <v>132443.60999999996</v>
      </c>
      <c r="I13" s="26">
        <f>Taulukko3[[#This Row],[Vieraskieliset (2022)]]*Taulukko4[[  ]]</f>
        <v>6784.1700000000992</v>
      </c>
      <c r="J13" s="26">
        <f>SUM(Taulukko5[[#This Row],[Väestö, 18-64-vuotiaat]:[Vieraskieliset]])</f>
        <v>353620.2100000002</v>
      </c>
      <c r="L13" s="32">
        <v>353303.48999999912</v>
      </c>
      <c r="N13" s="39">
        <v>295007.91181614355</v>
      </c>
      <c r="O13" s="39">
        <v>312102.16756144009</v>
      </c>
      <c r="P13" s="42">
        <f>(Taulukko6[[#This Row],[Valtionosuuden lisäys vuodelle 2025, ilman siirtymäajan rahoitusta*]]*0.5)+(O13*0.5)</f>
        <v>332702.8287807196</v>
      </c>
      <c r="Q13" s="42">
        <f>(Taulukko6[[#This Row],[Valtionosuuden lisäys vuodelle 2025, ilman siirtymäajan rahoitusta*]]*0.75)+(O13*0.25)</f>
        <v>343003.15939035936</v>
      </c>
      <c r="R13" s="42">
        <f>(Taulukko6[[#This Row],[Valtionosuuden lisäys vuodelle 2025, ilman siirtymäajan rahoitusta*]]*1)+(O13*0)</f>
        <v>353303.48999999912</v>
      </c>
    </row>
    <row r="14" spans="1:18" x14ac:dyDescent="0.25">
      <c r="A14" s="21">
        <v>20</v>
      </c>
      <c r="B14" s="21" t="s">
        <v>57</v>
      </c>
      <c r="C14" s="26">
        <v>8752</v>
      </c>
      <c r="D14" s="26">
        <v>982</v>
      </c>
      <c r="E14" s="26">
        <v>469</v>
      </c>
      <c r="G14" s="26">
        <f>Taulukko3[[#This Row],[Väestö, 18-64-vuotiaat (2023 ennuste)]]*Taulukko4[Perushinnat, €]</f>
        <v>859533.92000000062</v>
      </c>
      <c r="H14" s="26">
        <f>Taulukko3[[#This Row],[Työttömät ja palveluissa olevat (2022)]]*Taulukko4[[ ]]</f>
        <v>861322.01999999967</v>
      </c>
      <c r="I14" s="26">
        <f>Taulukko3[[#This Row],[Vieraskieliset (2022)]]*Taulukko4[[  ]]</f>
        <v>31502.730000000462</v>
      </c>
      <c r="J14" s="26">
        <f>SUM(Taulukko5[[#This Row],[Väestö, 18-64-vuotiaat]:[Vieraskieliset]])</f>
        <v>1752358.6700000009</v>
      </c>
      <c r="L14" s="32">
        <v>1751076.8299999968</v>
      </c>
      <c r="N14" s="39">
        <v>1672247.898913451</v>
      </c>
      <c r="O14" s="39">
        <v>1769146.4297954866</v>
      </c>
      <c r="P14" s="42">
        <f>(Taulukko6[[#This Row],[Valtionosuuden lisäys vuodelle 2025, ilman siirtymäajan rahoitusta*]]*0.5)+(O14*0.5)</f>
        <v>1760111.6298977416</v>
      </c>
      <c r="Q14" s="42">
        <f>(Taulukko6[[#This Row],[Valtionosuuden lisäys vuodelle 2025, ilman siirtymäajan rahoitusta*]]*0.75)+(O14*0.25)</f>
        <v>1755594.2299488694</v>
      </c>
      <c r="R14" s="42">
        <f>(Taulukko6[[#This Row],[Valtionosuuden lisäys vuodelle 2025, ilman siirtymäajan rahoitusta*]]*1)+(O14*0)</f>
        <v>1751076.8299999968</v>
      </c>
    </row>
    <row r="15" spans="1:18" x14ac:dyDescent="0.25">
      <c r="A15" s="21">
        <v>46</v>
      </c>
      <c r="B15" s="21" t="s">
        <v>58</v>
      </c>
      <c r="C15" s="26">
        <v>619</v>
      </c>
      <c r="D15" s="26">
        <v>74</v>
      </c>
      <c r="E15" s="26">
        <v>50</v>
      </c>
      <c r="G15" s="26">
        <f>Taulukko3[[#This Row],[Väestö, 18-64-vuotiaat (2023 ennuste)]]*Taulukko4[Perushinnat, €]</f>
        <v>60791.990000000042</v>
      </c>
      <c r="H15" s="26">
        <f>Taulukko3[[#This Row],[Työttömät ja palveluissa olevat (2022)]]*Taulukko4[[ ]]</f>
        <v>64906.139999999978</v>
      </c>
      <c r="I15" s="26">
        <f>Taulukko3[[#This Row],[Vieraskieliset (2022)]]*Taulukko4[[  ]]</f>
        <v>3358.5000000000491</v>
      </c>
      <c r="J15" s="26">
        <f>SUM(Taulukko5[[#This Row],[Väestö, 18-64-vuotiaat]:[Vieraskieliset]])</f>
        <v>129056.63000000006</v>
      </c>
      <c r="L15" s="32">
        <v>128950.47000000025</v>
      </c>
      <c r="N15" s="39">
        <v>207534.59904976134</v>
      </c>
      <c r="O15" s="39">
        <v>219560.20707604772</v>
      </c>
      <c r="P15" s="42">
        <f>(Taulukko6[[#This Row],[Valtionosuuden lisäys vuodelle 2025, ilman siirtymäajan rahoitusta*]]*0.5)+(O15*0.5)</f>
        <v>174255.33853802399</v>
      </c>
      <c r="Q15" s="42">
        <f>(Taulukko6[[#This Row],[Valtionosuuden lisäys vuodelle 2025, ilman siirtymäajan rahoitusta*]]*0.75)+(O15*0.25)</f>
        <v>151602.9042690121</v>
      </c>
      <c r="R15" s="42">
        <f>(Taulukko6[[#This Row],[Valtionosuuden lisäys vuodelle 2025, ilman siirtymäajan rahoitusta*]]*1)+(O15*0)</f>
        <v>128950.47000000025</v>
      </c>
    </row>
    <row r="16" spans="1:18" x14ac:dyDescent="0.25">
      <c r="A16" s="21">
        <v>47</v>
      </c>
      <c r="B16" s="21" t="s">
        <v>59</v>
      </c>
      <c r="C16" s="26">
        <v>951</v>
      </c>
      <c r="D16" s="26">
        <v>142</v>
      </c>
      <c r="E16" s="26">
        <v>60</v>
      </c>
      <c r="G16" s="26">
        <f>Taulukko3[[#This Row],[Väestö, 18-64-vuotiaat (2023 ennuste)]]*Taulukko4[Perushinnat, €]</f>
        <v>93397.710000000065</v>
      </c>
      <c r="H16" s="26">
        <f>Taulukko3[[#This Row],[Työttömät ja palveluissa olevat (2022)]]*Taulukko4[[ ]]</f>
        <v>124549.61999999995</v>
      </c>
      <c r="I16" s="26">
        <f>Taulukko3[[#This Row],[Vieraskieliset (2022)]]*Taulukko4[[  ]]</f>
        <v>4030.2000000000589</v>
      </c>
      <c r="J16" s="26">
        <f>SUM(Taulukko5[[#This Row],[Väestö, 18-64-vuotiaat]:[Vieraskieliset]])</f>
        <v>221977.53000000009</v>
      </c>
      <c r="L16" s="32">
        <v>221835.04999999978</v>
      </c>
      <c r="N16" s="39">
        <v>281211.73988542415</v>
      </c>
      <c r="O16" s="39">
        <v>297506.57540555473</v>
      </c>
      <c r="P16" s="42">
        <f>(Taulukko6[[#This Row],[Valtionosuuden lisäys vuodelle 2025, ilman siirtymäajan rahoitusta*]]*0.5)+(O16*0.5)</f>
        <v>259670.81270277727</v>
      </c>
      <c r="Q16" s="42">
        <f>(Taulukko6[[#This Row],[Valtionosuuden lisäys vuodelle 2025, ilman siirtymäajan rahoitusta*]]*0.75)+(O16*0.25)</f>
        <v>240752.93135138851</v>
      </c>
      <c r="R16" s="42">
        <f>(Taulukko6[[#This Row],[Valtionosuuden lisäys vuodelle 2025, ilman siirtymäajan rahoitusta*]]*1)+(O16*0)</f>
        <v>221835.04999999978</v>
      </c>
    </row>
    <row r="17" spans="1:18" x14ac:dyDescent="0.25">
      <c r="A17" s="21">
        <v>49</v>
      </c>
      <c r="B17" s="21" t="s">
        <v>60</v>
      </c>
      <c r="C17" s="26">
        <v>191890</v>
      </c>
      <c r="D17" s="26">
        <v>18627</v>
      </c>
      <c r="E17" s="26">
        <v>66730</v>
      </c>
      <c r="G17" s="26">
        <f>Taulukko3[[#This Row],[Väestö, 18-64-vuotiaat (2023 ennuste)]]*Taulukko4[Perushinnat, €]</f>
        <v>18845516.900000013</v>
      </c>
      <c r="H17" s="26">
        <f>Taulukko3[[#This Row],[Työttömät ja palveluissa olevat (2022)]]*Taulukko4[[ ]]</f>
        <v>16337927.969999993</v>
      </c>
      <c r="I17" s="26">
        <f>Taulukko3[[#This Row],[Vieraskieliset (2022)]]*Taulukko4[[  ]]</f>
        <v>4482254.1000000658</v>
      </c>
      <c r="J17" s="26">
        <f>SUM(Taulukko5[[#This Row],[Väestö, 18-64-vuotiaat]:[Vieraskieliset]])</f>
        <v>39665698.970000073</v>
      </c>
      <c r="L17" s="32">
        <v>39641160.169999838</v>
      </c>
      <c r="N17" s="39">
        <v>26200262.974019051</v>
      </c>
      <c r="O17" s="39">
        <v>27718439.192123443</v>
      </c>
      <c r="P17" s="42">
        <f>(Taulukko6[[#This Row],[Valtionosuuden lisäys vuodelle 2025, ilman siirtymäajan rahoitusta*]]*0.5)+(O17*0.5)</f>
        <v>33679799.68106164</v>
      </c>
      <c r="Q17" s="42">
        <f>(Taulukko6[[#This Row],[Valtionosuuden lisäys vuodelle 2025, ilman siirtymäajan rahoitusta*]]*0.75)+(O17*0.25)</f>
        <v>36660479.925530739</v>
      </c>
      <c r="R17" s="42">
        <f>(Taulukko6[[#This Row],[Valtionosuuden lisäys vuodelle 2025, ilman siirtymäajan rahoitusta*]]*1)+(O17*0)</f>
        <v>39641160.169999838</v>
      </c>
    </row>
    <row r="18" spans="1:18" x14ac:dyDescent="0.25">
      <c r="A18" s="21">
        <v>50</v>
      </c>
      <c r="B18" s="21" t="s">
        <v>61</v>
      </c>
      <c r="C18" s="26">
        <v>5826</v>
      </c>
      <c r="D18" s="26">
        <v>471</v>
      </c>
      <c r="E18" s="26">
        <v>446</v>
      </c>
      <c r="G18" s="26">
        <f>Taulukko3[[#This Row],[Väestö, 18-64-vuotiaat (2023 ennuste)]]*Taulukko4[Perushinnat, €]</f>
        <v>572171.46000000043</v>
      </c>
      <c r="H18" s="26">
        <f>Taulukko3[[#This Row],[Työttömät ja palveluissa olevat (2022)]]*Taulukko4[[ ]]</f>
        <v>413118.80999999982</v>
      </c>
      <c r="I18" s="26">
        <f>Taulukko3[[#This Row],[Vieraskieliset (2022)]]*Taulukko4[[  ]]</f>
        <v>29957.820000000436</v>
      </c>
      <c r="J18" s="26">
        <f>SUM(Taulukko5[[#This Row],[Väestö, 18-64-vuotiaat]:[Vieraskieliset]])</f>
        <v>1015248.0900000007</v>
      </c>
      <c r="L18" s="32">
        <v>1014359.9300000019</v>
      </c>
      <c r="N18" s="39">
        <v>709470.07819069969</v>
      </c>
      <c r="O18" s="39">
        <v>750580.37548938964</v>
      </c>
      <c r="P18" s="42">
        <f>(Taulukko6[[#This Row],[Valtionosuuden lisäys vuodelle 2025, ilman siirtymäajan rahoitusta*]]*0.5)+(O18*0.5)</f>
        <v>882470.15274469578</v>
      </c>
      <c r="Q18" s="42">
        <f>(Taulukko6[[#This Row],[Valtionosuuden lisäys vuodelle 2025, ilman siirtymäajan rahoitusta*]]*0.75)+(O18*0.25)</f>
        <v>948415.04137234879</v>
      </c>
      <c r="R18" s="42">
        <f>(Taulukko6[[#This Row],[Valtionosuuden lisäys vuodelle 2025, ilman siirtymäajan rahoitusta*]]*1)+(O18*0)</f>
        <v>1014359.9300000019</v>
      </c>
    </row>
    <row r="19" spans="1:18" x14ac:dyDescent="0.25">
      <c r="A19" s="21">
        <v>51</v>
      </c>
      <c r="B19" s="21" t="s">
        <v>62</v>
      </c>
      <c r="C19" s="26">
        <v>5100</v>
      </c>
      <c r="D19" s="26">
        <v>382</v>
      </c>
      <c r="E19" s="26">
        <v>314</v>
      </c>
      <c r="G19" s="26">
        <f>Taulukko3[[#This Row],[Väestö, 18-64-vuotiaat (2023 ennuste)]]*Taulukko4[Perushinnat, €]</f>
        <v>500871.00000000035</v>
      </c>
      <c r="H19" s="26">
        <f>Taulukko3[[#This Row],[Työttömät ja palveluissa olevat (2022)]]*Taulukko4[[ ]]</f>
        <v>335056.0199999999</v>
      </c>
      <c r="I19" s="26">
        <f>Taulukko3[[#This Row],[Vieraskieliset (2022)]]*Taulukko4[[  ]]</f>
        <v>21091.38000000031</v>
      </c>
      <c r="J19" s="26">
        <f>SUM(Taulukko5[[#This Row],[Väestö, 18-64-vuotiaat]:[Vieraskieliset]])</f>
        <v>857018.40000000061</v>
      </c>
      <c r="L19" s="32">
        <v>856254.79999999783</v>
      </c>
      <c r="N19" s="39">
        <v>625807.95571546233</v>
      </c>
      <c r="O19" s="39">
        <v>662070.44500459172</v>
      </c>
      <c r="P19" s="42">
        <f>(Taulukko6[[#This Row],[Valtionosuuden lisäys vuodelle 2025, ilman siirtymäajan rahoitusta*]]*0.5)+(O19*0.5)</f>
        <v>759162.62250229483</v>
      </c>
      <c r="Q19" s="42">
        <f>(Taulukko6[[#This Row],[Valtionosuuden lisäys vuodelle 2025, ilman siirtymäajan rahoitusta*]]*0.75)+(O19*0.25)</f>
        <v>807708.71125114628</v>
      </c>
      <c r="R19" s="42">
        <f>(Taulukko6[[#This Row],[Valtionosuuden lisäys vuodelle 2025, ilman siirtymäajan rahoitusta*]]*1)+(O19*0)</f>
        <v>856254.79999999783</v>
      </c>
    </row>
    <row r="20" spans="1:18" x14ac:dyDescent="0.25">
      <c r="A20" s="21">
        <v>52</v>
      </c>
      <c r="B20" s="21" t="s">
        <v>63</v>
      </c>
      <c r="C20" s="26">
        <v>1142</v>
      </c>
      <c r="D20" s="26">
        <v>79</v>
      </c>
      <c r="E20" s="26">
        <v>93</v>
      </c>
      <c r="G20" s="26">
        <f>Taulukko3[[#This Row],[Väestö, 18-64-vuotiaat (2023 ennuste)]]*Taulukko4[Perushinnat, €]</f>
        <v>112155.82000000008</v>
      </c>
      <c r="H20" s="26">
        <f>Taulukko3[[#This Row],[Työttömät ja palveluissa olevat (2022)]]*Taulukko4[[ ]]</f>
        <v>69291.689999999973</v>
      </c>
      <c r="I20" s="26">
        <f>Taulukko3[[#This Row],[Vieraskieliset (2022)]]*Taulukko4[[  ]]</f>
        <v>6246.8100000000913</v>
      </c>
      <c r="J20" s="26">
        <f>SUM(Taulukko5[[#This Row],[Väestö, 18-64-vuotiaat]:[Vieraskieliset]])</f>
        <v>187694.32000000015</v>
      </c>
      <c r="L20" s="32">
        <v>187508.63999999955</v>
      </c>
      <c r="N20" s="39">
        <v>130243.13096654514</v>
      </c>
      <c r="O20" s="39">
        <v>137790.07903347642</v>
      </c>
      <c r="P20" s="42">
        <f>(Taulukko6[[#This Row],[Valtionosuuden lisäys vuodelle 2025, ilman siirtymäajan rahoitusta*]]*0.5)+(O20*0.5)</f>
        <v>162649.35951673798</v>
      </c>
      <c r="Q20" s="42">
        <f>(Taulukko6[[#This Row],[Valtionosuuden lisäys vuodelle 2025, ilman siirtymäajan rahoitusta*]]*0.75)+(O20*0.25)</f>
        <v>175078.99975836877</v>
      </c>
      <c r="R20" s="42">
        <f>(Taulukko6[[#This Row],[Valtionosuuden lisäys vuodelle 2025, ilman siirtymäajan rahoitusta*]]*1)+(O20*0)</f>
        <v>187508.63999999955</v>
      </c>
    </row>
    <row r="21" spans="1:18" x14ac:dyDescent="0.25">
      <c r="A21" s="21">
        <v>61</v>
      </c>
      <c r="B21" s="21" t="s">
        <v>64</v>
      </c>
      <c r="C21" s="26">
        <v>8502</v>
      </c>
      <c r="D21" s="26">
        <v>1183</v>
      </c>
      <c r="E21" s="26">
        <v>1040</v>
      </c>
      <c r="G21" s="26">
        <f>Taulukko3[[#This Row],[Väestö, 18-64-vuotiaat (2023 ennuste)]]*Taulukko4[Perushinnat, €]</f>
        <v>834981.42000000051</v>
      </c>
      <c r="H21" s="26">
        <f>Taulukko3[[#This Row],[Työttömät ja palveluissa olevat (2022)]]*Taulukko4[[ ]]</f>
        <v>1037621.1299999997</v>
      </c>
      <c r="I21" s="26">
        <f>Taulukko3[[#This Row],[Vieraskieliset (2022)]]*Taulukko4[[  ]]</f>
        <v>69856.800000001022</v>
      </c>
      <c r="J21" s="26">
        <f>SUM(Taulukko5[[#This Row],[Väestö, 18-64-vuotiaat]:[Vieraskieliset]])</f>
        <v>1942459.3500000013</v>
      </c>
      <c r="L21" s="32">
        <v>1941146.5499999928</v>
      </c>
      <c r="N21" s="39">
        <v>2160786.2463423726</v>
      </c>
      <c r="O21" s="39">
        <v>2285993.1686872756</v>
      </c>
      <c r="P21" s="42">
        <f>(Taulukko6[[#This Row],[Valtionosuuden lisäys vuodelle 2025, ilman siirtymäajan rahoitusta*]]*0.5)+(O21*0.5)</f>
        <v>2113569.859343634</v>
      </c>
      <c r="Q21" s="42">
        <f>(Taulukko6[[#This Row],[Valtionosuuden lisäys vuodelle 2025, ilman siirtymäajan rahoitusta*]]*0.75)+(O21*0.25)</f>
        <v>2027358.2046718134</v>
      </c>
      <c r="R21" s="42">
        <f>(Taulukko6[[#This Row],[Valtionosuuden lisäys vuodelle 2025, ilman siirtymäajan rahoitusta*]]*1)+(O21*0)</f>
        <v>1941146.5499999928</v>
      </c>
    </row>
    <row r="22" spans="1:18" x14ac:dyDescent="0.25">
      <c r="A22" s="21">
        <v>69</v>
      </c>
      <c r="B22" s="21" t="s">
        <v>65</v>
      </c>
      <c r="C22" s="26">
        <v>3299</v>
      </c>
      <c r="D22" s="26">
        <v>319</v>
      </c>
      <c r="E22" s="26">
        <v>122</v>
      </c>
      <c r="G22" s="26">
        <f>Taulukko3[[#This Row],[Väestö, 18-64-vuotiaat (2023 ennuste)]]*Taulukko4[Perushinnat, €]</f>
        <v>323994.79000000021</v>
      </c>
      <c r="H22" s="26">
        <f>Taulukko3[[#This Row],[Työttömät ja palveluissa olevat (2022)]]*Taulukko4[[ ]]</f>
        <v>279798.08999999991</v>
      </c>
      <c r="I22" s="26">
        <f>Taulukko3[[#This Row],[Vieraskieliset (2022)]]*Taulukko4[[  ]]</f>
        <v>8194.7400000001198</v>
      </c>
      <c r="J22" s="26">
        <f>SUM(Taulukko5[[#This Row],[Väestö, 18-64-vuotiaat]:[Vieraskieliset]])</f>
        <v>611987.62000000023</v>
      </c>
      <c r="L22" s="32">
        <v>611462.17999999784</v>
      </c>
      <c r="N22" s="39">
        <v>464737.98152510158</v>
      </c>
      <c r="O22" s="39">
        <v>491667.25898696884</v>
      </c>
      <c r="P22" s="42">
        <f>(Taulukko6[[#This Row],[Valtionosuuden lisäys vuodelle 2025, ilman siirtymäajan rahoitusta*]]*0.5)+(O22*0.5)</f>
        <v>551564.71949348331</v>
      </c>
      <c r="Q22" s="42">
        <f>(Taulukko6[[#This Row],[Valtionosuuden lisäys vuodelle 2025, ilman siirtymäajan rahoitusta*]]*0.75)+(O22*0.25)</f>
        <v>581513.44974674063</v>
      </c>
      <c r="R22" s="42">
        <f>(Taulukko6[[#This Row],[Valtionosuuden lisäys vuodelle 2025, ilman siirtymäajan rahoitusta*]]*1)+(O22*0)</f>
        <v>611462.17999999784</v>
      </c>
    </row>
    <row r="23" spans="1:18" x14ac:dyDescent="0.25">
      <c r="A23" s="21">
        <v>71</v>
      </c>
      <c r="B23" s="21" t="s">
        <v>66</v>
      </c>
      <c r="C23" s="26">
        <v>3185</v>
      </c>
      <c r="D23" s="26">
        <v>290</v>
      </c>
      <c r="E23" s="26">
        <v>183</v>
      </c>
      <c r="G23" s="26">
        <f>Taulukko3[[#This Row],[Väestö, 18-64-vuotiaat (2023 ennuste)]]*Taulukko4[Perushinnat, €]</f>
        <v>312798.85000000021</v>
      </c>
      <c r="H23" s="26">
        <f>Taulukko3[[#This Row],[Työttömät ja palveluissa olevat (2022)]]*Taulukko4[[ ]]</f>
        <v>254361.89999999991</v>
      </c>
      <c r="I23" s="26">
        <f>Taulukko3[[#This Row],[Vieraskieliset (2022)]]*Taulukko4[[  ]]</f>
        <v>12292.110000000179</v>
      </c>
      <c r="J23" s="26">
        <f>SUM(Taulukko5[[#This Row],[Väestö, 18-64-vuotiaat]:[Vieraskieliset]])</f>
        <v>579452.86000000034</v>
      </c>
      <c r="L23" s="32">
        <v>578942.21999999811</v>
      </c>
      <c r="N23" s="39">
        <v>487051.65646451223</v>
      </c>
      <c r="O23" s="39">
        <v>515273.90150709107</v>
      </c>
      <c r="P23" s="42">
        <f>(Taulukko6[[#This Row],[Valtionosuuden lisäys vuodelle 2025, ilman siirtymäajan rahoitusta*]]*0.5)+(O23*0.5)</f>
        <v>547108.06075354456</v>
      </c>
      <c r="Q23" s="42">
        <f>(Taulukko6[[#This Row],[Valtionosuuden lisäys vuodelle 2025, ilman siirtymäajan rahoitusta*]]*0.75)+(O23*0.25)</f>
        <v>563025.14037677133</v>
      </c>
      <c r="R23" s="42">
        <f>(Taulukko6[[#This Row],[Valtionosuuden lisäys vuodelle 2025, ilman siirtymäajan rahoitusta*]]*1)+(O23*0)</f>
        <v>578942.21999999811</v>
      </c>
    </row>
    <row r="24" spans="1:18" x14ac:dyDescent="0.25">
      <c r="A24" s="21">
        <v>72</v>
      </c>
      <c r="B24" s="21" t="s">
        <v>67</v>
      </c>
      <c r="C24" s="26">
        <v>417</v>
      </c>
      <c r="D24" s="26">
        <v>42</v>
      </c>
      <c r="E24" s="26">
        <v>18</v>
      </c>
      <c r="G24" s="26">
        <f>Taulukko3[[#This Row],[Väestö, 18-64-vuotiaat (2023 ennuste)]]*Taulukko4[Perushinnat, €]</f>
        <v>40953.570000000029</v>
      </c>
      <c r="H24" s="26">
        <f>Taulukko3[[#This Row],[Työttömät ja palveluissa olevat (2022)]]*Taulukko4[[ ]]</f>
        <v>36838.619999999988</v>
      </c>
      <c r="I24" s="26">
        <f>Taulukko3[[#This Row],[Vieraskieliset (2022)]]*Taulukko4[[  ]]</f>
        <v>1209.0600000000177</v>
      </c>
      <c r="J24" s="26">
        <f>SUM(Taulukko5[[#This Row],[Väestö, 18-64-vuotiaat]:[Vieraskieliset]])</f>
        <v>79001.250000000029</v>
      </c>
      <c r="L24" s="32">
        <v>78926.6899999999</v>
      </c>
      <c r="N24" s="39">
        <v>93953.314012846386</v>
      </c>
      <c r="O24" s="39">
        <v>99397.445893806551</v>
      </c>
      <c r="P24" s="42">
        <f>(Taulukko6[[#This Row],[Valtionosuuden lisäys vuodelle 2025, ilman siirtymäajan rahoitusta*]]*0.5)+(O24*0.5)</f>
        <v>89162.067946903233</v>
      </c>
      <c r="Q24" s="42">
        <f>(Taulukko6[[#This Row],[Valtionosuuden lisäys vuodelle 2025, ilman siirtymäajan rahoitusta*]]*0.75)+(O24*0.25)</f>
        <v>84044.378973451559</v>
      </c>
      <c r="R24" s="42">
        <f>(Taulukko6[[#This Row],[Valtionosuuden lisäys vuodelle 2025, ilman siirtymäajan rahoitusta*]]*1)+(O24*0)</f>
        <v>78926.6899999999</v>
      </c>
    </row>
    <row r="25" spans="1:18" x14ac:dyDescent="0.25">
      <c r="A25" s="21">
        <v>74</v>
      </c>
      <c r="B25" s="21" t="s">
        <v>68</v>
      </c>
      <c r="C25" s="26">
        <v>487</v>
      </c>
      <c r="D25" s="26">
        <v>44</v>
      </c>
      <c r="E25" s="26">
        <v>45</v>
      </c>
      <c r="G25" s="26">
        <f>Taulukko3[[#This Row],[Väestö, 18-64-vuotiaat (2023 ennuste)]]*Taulukko4[Perushinnat, €]</f>
        <v>47828.270000000033</v>
      </c>
      <c r="H25" s="26">
        <f>Taulukko3[[#This Row],[Työttömät ja palveluissa olevat (2022)]]*Taulukko4[[ ]]</f>
        <v>38592.839999999982</v>
      </c>
      <c r="I25" s="26">
        <f>Taulukko3[[#This Row],[Vieraskieliset (2022)]]*Taulukko4[[  ]]</f>
        <v>3022.6500000000442</v>
      </c>
      <c r="J25" s="26">
        <f>SUM(Taulukko5[[#This Row],[Väestö, 18-64-vuotiaat]:[Vieraskieliset]])</f>
        <v>89443.760000000053</v>
      </c>
      <c r="L25" s="32">
        <v>89361.91999999962</v>
      </c>
      <c r="N25" s="39">
        <v>64270.514728961847</v>
      </c>
      <c r="O25" s="39">
        <v>67994.674562151122</v>
      </c>
      <c r="P25" s="42">
        <f>(Taulukko6[[#This Row],[Valtionosuuden lisäys vuodelle 2025, ilman siirtymäajan rahoitusta*]]*0.5)+(O25*0.5)</f>
        <v>78678.297281075371</v>
      </c>
      <c r="Q25" s="42">
        <f>(Taulukko6[[#This Row],[Valtionosuuden lisäys vuodelle 2025, ilman siirtymäajan rahoitusta*]]*0.75)+(O25*0.25)</f>
        <v>84020.108640537495</v>
      </c>
      <c r="R25" s="42">
        <f>(Taulukko6[[#This Row],[Valtionosuuden lisäys vuodelle 2025, ilman siirtymäajan rahoitusta*]]*1)+(O25*0)</f>
        <v>89361.91999999962</v>
      </c>
    </row>
    <row r="26" spans="1:18" x14ac:dyDescent="0.25">
      <c r="A26" s="21">
        <v>75</v>
      </c>
      <c r="B26" s="21" t="s">
        <v>69</v>
      </c>
      <c r="C26" s="26">
        <v>10186</v>
      </c>
      <c r="D26" s="26">
        <v>1340</v>
      </c>
      <c r="E26" s="26">
        <v>1364</v>
      </c>
      <c r="G26" s="26">
        <f>Taulukko3[[#This Row],[Väestö, 18-64-vuotiaat (2023 ennuste)]]*Taulukko4[Perushinnat, €]</f>
        <v>1000367.0600000006</v>
      </c>
      <c r="H26" s="26">
        <f>Taulukko3[[#This Row],[Työttömät ja palveluissa olevat (2022)]]*Taulukko4[[ ]]</f>
        <v>1175327.3999999997</v>
      </c>
      <c r="I26" s="26">
        <f>Taulukko3[[#This Row],[Vieraskieliset (2022)]]*Taulukko4[[  ]]</f>
        <v>91619.880000001343</v>
      </c>
      <c r="J26" s="26">
        <f>SUM(Taulukko5[[#This Row],[Väestö, 18-64-vuotiaat]:[Vieraskieliset]])</f>
        <v>2267314.3400000017</v>
      </c>
      <c r="L26" s="32">
        <v>2265771.459999993</v>
      </c>
      <c r="N26" s="39">
        <v>2979587.028916664</v>
      </c>
      <c r="O26" s="39">
        <v>3152239.4244883903</v>
      </c>
      <c r="P26" s="42">
        <f>(Taulukko6[[#This Row],[Valtionosuuden lisäys vuodelle 2025, ilman siirtymäajan rahoitusta*]]*0.5)+(O26*0.5)</f>
        <v>2709005.4422441917</v>
      </c>
      <c r="Q26" s="42">
        <f>(Taulukko6[[#This Row],[Valtionosuuden lisäys vuodelle 2025, ilman siirtymäajan rahoitusta*]]*0.75)+(O26*0.25)</f>
        <v>2487388.4511220921</v>
      </c>
      <c r="R26" s="42">
        <f>(Taulukko6[[#This Row],[Valtionosuuden lisäys vuodelle 2025, ilman siirtymäajan rahoitusta*]]*1)+(O26*0)</f>
        <v>2265771.459999993</v>
      </c>
    </row>
    <row r="27" spans="1:18" x14ac:dyDescent="0.25">
      <c r="A27" s="21">
        <v>77</v>
      </c>
      <c r="B27" s="21" t="s">
        <v>70</v>
      </c>
      <c r="C27" s="26">
        <v>2184</v>
      </c>
      <c r="D27" s="26">
        <v>295</v>
      </c>
      <c r="E27" s="26">
        <v>76</v>
      </c>
      <c r="G27" s="26">
        <f>Taulukko3[[#This Row],[Väestö, 18-64-vuotiaat (2023 ennuste)]]*Taulukko4[Perushinnat, €]</f>
        <v>214490.64000000013</v>
      </c>
      <c r="H27" s="26">
        <f>Taulukko3[[#This Row],[Työttömät ja palveluissa olevat (2022)]]*Taulukko4[[ ]]</f>
        <v>258747.4499999999</v>
      </c>
      <c r="I27" s="26">
        <f>Taulukko3[[#This Row],[Vieraskieliset (2022)]]*Taulukko4[[  ]]</f>
        <v>5104.9200000000747</v>
      </c>
      <c r="J27" s="26">
        <f>SUM(Taulukko5[[#This Row],[Väestö, 18-64-vuotiaat]:[Vieraskieliset]])</f>
        <v>478343.01000000013</v>
      </c>
      <c r="L27" s="32">
        <v>477979.80999999848</v>
      </c>
      <c r="N27" s="39">
        <v>568538.64011767134</v>
      </c>
      <c r="O27" s="39">
        <v>601482.65458638011</v>
      </c>
      <c r="P27" s="42">
        <f>(Taulukko6[[#This Row],[Valtionosuuden lisäys vuodelle 2025, ilman siirtymäajan rahoitusta*]]*0.5)+(O27*0.5)</f>
        <v>539731.23229318927</v>
      </c>
      <c r="Q27" s="42">
        <f>(Taulukko6[[#This Row],[Valtionosuuden lisäys vuodelle 2025, ilman siirtymäajan rahoitusta*]]*0.75)+(O27*0.25)</f>
        <v>508855.52114659391</v>
      </c>
      <c r="R27" s="42">
        <f>(Taulukko6[[#This Row],[Valtionosuuden lisäys vuodelle 2025, ilman siirtymäajan rahoitusta*]]*1)+(O27*0)</f>
        <v>477979.80999999848</v>
      </c>
    </row>
    <row r="28" spans="1:18" x14ac:dyDescent="0.25">
      <c r="A28" s="21">
        <v>78</v>
      </c>
      <c r="B28" s="21" t="s">
        <v>71</v>
      </c>
      <c r="C28" s="26">
        <v>3828</v>
      </c>
      <c r="D28" s="26">
        <v>482</v>
      </c>
      <c r="E28" s="26">
        <v>359</v>
      </c>
      <c r="G28" s="26">
        <f>Taulukko3[[#This Row],[Väestö, 18-64-vuotiaat (2023 ennuste)]]*Taulukko4[Perushinnat, €]</f>
        <v>375947.88000000024</v>
      </c>
      <c r="H28" s="26">
        <f>Taulukko3[[#This Row],[Työttömät ja palveluissa olevat (2022)]]*Taulukko4[[ ]]</f>
        <v>422767.01999999984</v>
      </c>
      <c r="I28" s="26">
        <f>Taulukko3[[#This Row],[Vieraskieliset (2022)]]*Taulukko4[[  ]]</f>
        <v>24114.030000000352</v>
      </c>
      <c r="J28" s="26">
        <f>SUM(Taulukko5[[#This Row],[Väestö, 18-64-vuotiaat]:[Vieraskieliset]])</f>
        <v>822828.93000000052</v>
      </c>
      <c r="L28" s="32">
        <v>822221.24999999825</v>
      </c>
      <c r="N28" s="39">
        <v>741581.19074330328</v>
      </c>
      <c r="O28" s="39">
        <v>784552.16888563882</v>
      </c>
      <c r="P28" s="42">
        <f>(Taulukko6[[#This Row],[Valtionosuuden lisäys vuodelle 2025, ilman siirtymäajan rahoitusta*]]*0.5)+(O28*0.5)</f>
        <v>803386.70944281854</v>
      </c>
      <c r="Q28" s="42">
        <f>(Taulukko6[[#This Row],[Valtionosuuden lisäys vuodelle 2025, ilman siirtymäajan rahoitusta*]]*0.75)+(O28*0.25)</f>
        <v>812803.97972140845</v>
      </c>
      <c r="R28" s="42">
        <f>(Taulukko6[[#This Row],[Valtionosuuden lisäys vuodelle 2025, ilman siirtymäajan rahoitusta*]]*1)+(O28*0)</f>
        <v>822221.24999999825</v>
      </c>
    </row>
    <row r="29" spans="1:18" x14ac:dyDescent="0.25">
      <c r="A29" s="21">
        <v>79</v>
      </c>
      <c r="B29" s="21" t="s">
        <v>72</v>
      </c>
      <c r="C29" s="26">
        <v>3329</v>
      </c>
      <c r="D29" s="26">
        <v>429</v>
      </c>
      <c r="E29" s="26">
        <v>280</v>
      </c>
      <c r="G29" s="26">
        <f>Taulukko3[[#This Row],[Väestö, 18-64-vuotiaat (2023 ennuste)]]*Taulukko4[Perushinnat, €]</f>
        <v>326941.0900000002</v>
      </c>
      <c r="H29" s="26">
        <f>Taulukko3[[#This Row],[Työttömät ja palveluissa olevat (2022)]]*Taulukko4[[ ]]</f>
        <v>376280.18999999989</v>
      </c>
      <c r="I29" s="26">
        <f>Taulukko3[[#This Row],[Vieraskieliset (2022)]]*Taulukko4[[  ]]</f>
        <v>18807.600000000275</v>
      </c>
      <c r="J29" s="26">
        <f>SUM(Taulukko5[[#This Row],[Väestö, 18-64-vuotiaat]:[Vieraskieliset]])</f>
        <v>722028.88000000035</v>
      </c>
      <c r="L29" s="32">
        <v>721498.6400000006</v>
      </c>
      <c r="N29" s="39">
        <v>666936.94104718673</v>
      </c>
      <c r="O29" s="39">
        <v>705582.65249967016</v>
      </c>
      <c r="P29" s="42">
        <f>(Taulukko6[[#This Row],[Valtionosuuden lisäys vuodelle 2025, ilman siirtymäajan rahoitusta*]]*0.5)+(O29*0.5)</f>
        <v>713540.64624983538</v>
      </c>
      <c r="Q29" s="42">
        <f>(Taulukko6[[#This Row],[Valtionosuuden lisäys vuodelle 2025, ilman siirtymäajan rahoitusta*]]*0.75)+(O29*0.25)</f>
        <v>717519.64312491799</v>
      </c>
      <c r="R29" s="42">
        <f>(Taulukko6[[#This Row],[Valtionosuuden lisäys vuodelle 2025, ilman siirtymäajan rahoitusta*]]*1)+(O29*0)</f>
        <v>721498.6400000006</v>
      </c>
    </row>
    <row r="30" spans="1:18" x14ac:dyDescent="0.25">
      <c r="A30" s="21">
        <v>81</v>
      </c>
      <c r="B30" s="21" t="s">
        <v>73</v>
      </c>
      <c r="C30" s="26">
        <v>1122</v>
      </c>
      <c r="D30" s="26">
        <v>170</v>
      </c>
      <c r="E30" s="26">
        <v>82</v>
      </c>
      <c r="G30" s="26">
        <f>Taulukko3[[#This Row],[Väestö, 18-64-vuotiaat (2023 ennuste)]]*Taulukko4[Perushinnat, €]</f>
        <v>110191.62000000007</v>
      </c>
      <c r="H30" s="26">
        <f>Taulukko3[[#This Row],[Työttömät ja palveluissa olevat (2022)]]*Taulukko4[[ ]]</f>
        <v>149108.69999999995</v>
      </c>
      <c r="I30" s="26">
        <f>Taulukko3[[#This Row],[Vieraskieliset (2022)]]*Taulukko4[[  ]]</f>
        <v>5507.9400000000805</v>
      </c>
      <c r="J30" s="26">
        <f>SUM(Taulukko5[[#This Row],[Väestö, 18-64-vuotiaat]:[Vieraskieliset]])</f>
        <v>264808.26000000007</v>
      </c>
      <c r="L30" s="32">
        <v>264610.33999999985</v>
      </c>
      <c r="N30" s="39">
        <v>387875.46900520416</v>
      </c>
      <c r="O30" s="39">
        <v>410350.942370251</v>
      </c>
      <c r="P30" s="42">
        <f>(Taulukko6[[#This Row],[Valtionosuuden lisäys vuodelle 2025, ilman siirtymäajan rahoitusta*]]*0.5)+(O30*0.5)</f>
        <v>337480.64118512545</v>
      </c>
      <c r="Q30" s="42">
        <f>(Taulukko6[[#This Row],[Valtionosuuden lisäys vuodelle 2025, ilman siirtymäajan rahoitusta*]]*0.75)+(O30*0.25)</f>
        <v>301045.49059256265</v>
      </c>
      <c r="R30" s="42">
        <f>(Taulukko6[[#This Row],[Valtionosuuden lisäys vuodelle 2025, ilman siirtymäajan rahoitusta*]]*1)+(O30*0)</f>
        <v>264610.33999999985</v>
      </c>
    </row>
    <row r="31" spans="1:18" x14ac:dyDescent="0.25">
      <c r="A31" s="21">
        <v>82</v>
      </c>
      <c r="B31" s="21" t="s">
        <v>74</v>
      </c>
      <c r="C31" s="26">
        <v>5003</v>
      </c>
      <c r="D31" s="26">
        <v>377</v>
      </c>
      <c r="E31" s="26">
        <v>200</v>
      </c>
      <c r="G31" s="26">
        <f>Taulukko3[[#This Row],[Väestö, 18-64-vuotiaat (2023 ennuste)]]*Taulukko4[Perushinnat, €]</f>
        <v>491344.6300000003</v>
      </c>
      <c r="H31" s="26">
        <f>Taulukko3[[#This Row],[Työttömät ja palveluissa olevat (2022)]]*Taulukko4[[ ]]</f>
        <v>330670.46999999986</v>
      </c>
      <c r="I31" s="26">
        <f>Taulukko3[[#This Row],[Vieraskieliset (2022)]]*Taulukko4[[  ]]</f>
        <v>13434.000000000196</v>
      </c>
      <c r="J31" s="26">
        <f>SUM(Taulukko5[[#This Row],[Väestö, 18-64-vuotiaat]:[Vieraskieliset]])</f>
        <v>835449.10000000033</v>
      </c>
      <c r="L31" s="32">
        <v>834710.37999999675</v>
      </c>
      <c r="N31" s="39">
        <v>655644.58992677485</v>
      </c>
      <c r="O31" s="39">
        <v>693635.96524017106</v>
      </c>
      <c r="P31" s="42">
        <f>(Taulukko6[[#This Row],[Valtionosuuden lisäys vuodelle 2025, ilman siirtymäajan rahoitusta*]]*0.5)+(O31*0.5)</f>
        <v>764173.1726200839</v>
      </c>
      <c r="Q31" s="42">
        <f>(Taulukko6[[#This Row],[Valtionosuuden lisäys vuodelle 2025, ilman siirtymäajan rahoitusta*]]*0.75)+(O31*0.25)</f>
        <v>799441.77631004038</v>
      </c>
      <c r="R31" s="42">
        <f>(Taulukko6[[#This Row],[Valtionosuuden lisäys vuodelle 2025, ilman siirtymäajan rahoitusta*]]*1)+(O31*0)</f>
        <v>834710.37999999675</v>
      </c>
    </row>
    <row r="32" spans="1:18" x14ac:dyDescent="0.25">
      <c r="A32" s="21">
        <v>86</v>
      </c>
      <c r="B32" s="21" t="s">
        <v>75</v>
      </c>
      <c r="C32" s="26">
        <v>4401</v>
      </c>
      <c r="D32" s="26">
        <v>390</v>
      </c>
      <c r="E32" s="26">
        <v>263</v>
      </c>
      <c r="G32" s="26">
        <f>Taulukko3[[#This Row],[Väestö, 18-64-vuotiaat (2023 ennuste)]]*Taulukko4[Perushinnat, €]</f>
        <v>432222.21000000031</v>
      </c>
      <c r="H32" s="26">
        <f>Taulukko3[[#This Row],[Työttömät ja palveluissa olevat (2022)]]*Taulukko4[[ ]]</f>
        <v>342072.89999999985</v>
      </c>
      <c r="I32" s="26">
        <f>Taulukko3[[#This Row],[Vieraskieliset (2022)]]*Taulukko4[[  ]]</f>
        <v>17665.710000000257</v>
      </c>
      <c r="J32" s="26">
        <f>SUM(Taulukko5[[#This Row],[Väestö, 18-64-vuotiaat]:[Vieraskieliset]])</f>
        <v>791960.82000000041</v>
      </c>
      <c r="L32" s="32">
        <v>791329.29999999923</v>
      </c>
      <c r="N32" s="39">
        <v>624307.24242148397</v>
      </c>
      <c r="O32" s="39">
        <v>660482.77276537789</v>
      </c>
      <c r="P32" s="42">
        <f>(Taulukko6[[#This Row],[Valtionosuuden lisäys vuodelle 2025, ilman siirtymäajan rahoitusta*]]*0.5)+(O32*0.5)</f>
        <v>725906.03638268856</v>
      </c>
      <c r="Q32" s="42">
        <f>(Taulukko6[[#This Row],[Valtionosuuden lisäys vuodelle 2025, ilman siirtymäajan rahoitusta*]]*0.75)+(O32*0.25)</f>
        <v>758617.6681913439</v>
      </c>
      <c r="R32" s="42">
        <f>(Taulukko6[[#This Row],[Valtionosuuden lisäys vuodelle 2025, ilman siirtymäajan rahoitusta*]]*1)+(O32*0)</f>
        <v>791329.29999999923</v>
      </c>
    </row>
    <row r="33" spans="1:18" x14ac:dyDescent="0.25">
      <c r="A33" s="21">
        <v>90</v>
      </c>
      <c r="B33" s="21" t="s">
        <v>76</v>
      </c>
      <c r="C33" s="26">
        <v>1387</v>
      </c>
      <c r="D33" s="26">
        <v>229</v>
      </c>
      <c r="E33" s="26">
        <v>100</v>
      </c>
      <c r="G33" s="26">
        <f>Taulukko3[[#This Row],[Väestö, 18-64-vuotiaat (2023 ennuste)]]*Taulukko4[Perushinnat, €]</f>
        <v>136217.27000000008</v>
      </c>
      <c r="H33" s="26">
        <f>Taulukko3[[#This Row],[Työttömät ja palveluissa olevat (2022)]]*Taulukko4[[ ]]</f>
        <v>200858.18999999992</v>
      </c>
      <c r="I33" s="26">
        <f>Taulukko3[[#This Row],[Vieraskieliset (2022)]]*Taulukko4[[  ]]</f>
        <v>6717.0000000000982</v>
      </c>
      <c r="J33" s="26">
        <f>SUM(Taulukko5[[#This Row],[Väestö, 18-64-vuotiaat]:[Vieraskieliset]])</f>
        <v>343792.46000000008</v>
      </c>
      <c r="L33" s="32">
        <v>343551.74000000034</v>
      </c>
      <c r="N33" s="39">
        <v>441150.22823664965</v>
      </c>
      <c r="O33" s="39">
        <v>466712.71155158209</v>
      </c>
      <c r="P33" s="42">
        <f>(Taulukko6[[#This Row],[Valtionosuuden lisäys vuodelle 2025, ilman siirtymäajan rahoitusta*]]*0.5)+(O33*0.5)</f>
        <v>405132.22577579122</v>
      </c>
      <c r="Q33" s="42">
        <f>(Taulukko6[[#This Row],[Valtionosuuden lisäys vuodelle 2025, ilman siirtymäajan rahoitusta*]]*0.75)+(O33*0.25)</f>
        <v>374341.98288789578</v>
      </c>
      <c r="R33" s="42">
        <f>(Taulukko6[[#This Row],[Valtionosuuden lisäys vuodelle 2025, ilman siirtymäajan rahoitusta*]]*1)+(O33*0)</f>
        <v>343551.74000000034</v>
      </c>
    </row>
    <row r="34" spans="1:18" x14ac:dyDescent="0.25">
      <c r="A34" s="21">
        <v>91</v>
      </c>
      <c r="B34" s="21" t="s">
        <v>77</v>
      </c>
      <c r="C34" s="26">
        <v>438810</v>
      </c>
      <c r="D34" s="26">
        <v>49038</v>
      </c>
      <c r="E34" s="26">
        <v>121684</v>
      </c>
      <c r="G34" s="26">
        <f>Taulukko3[[#This Row],[Väestö, 18-64-vuotiaat (2023 ennuste)]]*Taulukko4[Perushinnat, €]</f>
        <v>43095530.100000031</v>
      </c>
      <c r="H34" s="26">
        <f>Taulukko3[[#This Row],[Työttömät ja palveluissa olevat (2022)]]*Taulukko4[[ ]]</f>
        <v>43011720.179999985</v>
      </c>
      <c r="I34" s="26">
        <f>Taulukko3[[#This Row],[Vieraskieliset (2022)]]*Taulukko4[[  ]]</f>
        <v>8173514.2800001195</v>
      </c>
      <c r="J34" s="26">
        <f>SUM(Taulukko5[[#This Row],[Väestö, 18-64-vuotiaat]:[Vieraskieliset]])</f>
        <v>94280764.560000136</v>
      </c>
      <c r="L34" s="32">
        <v>94226912.159999847</v>
      </c>
      <c r="N34" s="39">
        <v>79330893.138444915</v>
      </c>
      <c r="O34" s="39">
        <v>83927727.736754015</v>
      </c>
      <c r="P34" s="42">
        <f>(Taulukko6[[#This Row],[Valtionosuuden lisäys vuodelle 2025, ilman siirtymäajan rahoitusta*]]*0.5)+(O34*0.5)</f>
        <v>89077319.948376924</v>
      </c>
      <c r="Q34" s="42">
        <f>(Taulukko6[[#This Row],[Valtionosuuden lisäys vuodelle 2025, ilman siirtymäajan rahoitusta*]]*0.75)+(O34*0.25)</f>
        <v>91652116.054188386</v>
      </c>
      <c r="R34" s="42">
        <f>(Taulukko6[[#This Row],[Valtionosuuden lisäys vuodelle 2025, ilman siirtymäajan rahoitusta*]]*1)+(O34*0)</f>
        <v>94226912.159999847</v>
      </c>
    </row>
    <row r="35" spans="1:18" x14ac:dyDescent="0.25">
      <c r="A35" s="21">
        <v>92</v>
      </c>
      <c r="B35" s="21" t="s">
        <v>78</v>
      </c>
      <c r="C35" s="26">
        <v>158858</v>
      </c>
      <c r="D35" s="26">
        <v>19355</v>
      </c>
      <c r="E35" s="26">
        <v>60280</v>
      </c>
      <c r="G35" s="26">
        <f>Taulukko3[[#This Row],[Väestö, 18-64-vuotiaat (2023 ennuste)]]*Taulukko4[Perushinnat, €]</f>
        <v>15601444.180000011</v>
      </c>
      <c r="H35" s="26">
        <f>Taulukko3[[#This Row],[Työttömät ja palveluissa olevat (2022)]]*Taulukko4[[ ]]</f>
        <v>16976464.049999993</v>
      </c>
      <c r="I35" s="26">
        <f>Taulukko3[[#This Row],[Vieraskieliset (2022)]]*Taulukko4[[  ]]</f>
        <v>4049007.6000000592</v>
      </c>
      <c r="J35" s="26">
        <f>SUM(Taulukko5[[#This Row],[Väestö, 18-64-vuotiaat]:[Vieraskieliset]])</f>
        <v>36626915.830000065</v>
      </c>
      <c r="L35" s="32">
        <v>36607041.350000024</v>
      </c>
      <c r="N35" s="39">
        <v>25759651.623366416</v>
      </c>
      <c r="O35" s="39">
        <v>27252296.5834582</v>
      </c>
      <c r="P35" s="42">
        <f>(Taulukko6[[#This Row],[Valtionosuuden lisäys vuodelle 2025, ilman siirtymäajan rahoitusta*]]*0.5)+(O35*0.5)</f>
        <v>31929668.966729112</v>
      </c>
      <c r="Q35" s="42">
        <f>(Taulukko6[[#This Row],[Valtionosuuden lisäys vuodelle 2025, ilman siirtymäajan rahoitusta*]]*0.75)+(O35*0.25)</f>
        <v>34268355.158364564</v>
      </c>
      <c r="R35" s="42">
        <f>(Taulukko6[[#This Row],[Valtionosuuden lisäys vuodelle 2025, ilman siirtymäajan rahoitusta*]]*1)+(O35*0)</f>
        <v>36607041.350000024</v>
      </c>
    </row>
    <row r="36" spans="1:18" x14ac:dyDescent="0.25">
      <c r="A36" s="21">
        <v>97</v>
      </c>
      <c r="B36" s="21" t="s">
        <v>79</v>
      </c>
      <c r="C36" s="26">
        <v>1004</v>
      </c>
      <c r="D36" s="26">
        <v>128</v>
      </c>
      <c r="E36" s="26">
        <v>51</v>
      </c>
      <c r="G36" s="26">
        <f>Taulukko3[[#This Row],[Väestö, 18-64-vuotiaat (2023 ennuste)]]*Taulukko4[Perushinnat, €]</f>
        <v>98602.840000000069</v>
      </c>
      <c r="H36" s="26">
        <f>Taulukko3[[#This Row],[Työttömät ja palveluissa olevat (2022)]]*Taulukko4[[ ]]</f>
        <v>112270.07999999996</v>
      </c>
      <c r="I36" s="26">
        <f>Taulukko3[[#This Row],[Vieraskieliset (2022)]]*Taulukko4[[  ]]</f>
        <v>3425.6700000000501</v>
      </c>
      <c r="J36" s="26">
        <f>SUM(Taulukko5[[#This Row],[Väestö, 18-64-vuotiaat]:[Vieraskieliset]])</f>
        <v>214298.59000000008</v>
      </c>
      <c r="L36" s="32">
        <v>214129.62999999936</v>
      </c>
      <c r="N36" s="39">
        <v>217458.08697217156</v>
      </c>
      <c r="O36" s="39">
        <v>230058.7122560858</v>
      </c>
      <c r="P36" s="42">
        <f>(Taulukko6[[#This Row],[Valtionosuuden lisäys vuodelle 2025, ilman siirtymäajan rahoitusta*]]*0.5)+(O36*0.5)</f>
        <v>222094.17112804257</v>
      </c>
      <c r="Q36" s="42">
        <f>(Taulukko6[[#This Row],[Valtionosuuden lisäys vuodelle 2025, ilman siirtymäajan rahoitusta*]]*0.75)+(O36*0.25)</f>
        <v>218111.90056402097</v>
      </c>
      <c r="R36" s="42">
        <f>(Taulukko6[[#This Row],[Valtionosuuden lisäys vuodelle 2025, ilman siirtymäajan rahoitusta*]]*1)+(O36*0)</f>
        <v>214129.62999999936</v>
      </c>
    </row>
    <row r="37" spans="1:18" x14ac:dyDescent="0.25">
      <c r="A37" s="21">
        <v>98</v>
      </c>
      <c r="B37" s="21" t="s">
        <v>80</v>
      </c>
      <c r="C37" s="26">
        <v>12033</v>
      </c>
      <c r="D37" s="26">
        <v>1104</v>
      </c>
      <c r="E37" s="26">
        <v>674</v>
      </c>
      <c r="G37" s="26">
        <f>Taulukko3[[#This Row],[Väestö, 18-64-vuotiaat (2023 ennuste)]]*Taulukko4[Perushinnat, €]</f>
        <v>1181760.9300000009</v>
      </c>
      <c r="H37" s="26">
        <f>Taulukko3[[#This Row],[Työttömät ja palveluissa olevat (2022)]]*Taulukko4[[ ]]</f>
        <v>968329.43999999959</v>
      </c>
      <c r="I37" s="26">
        <f>Taulukko3[[#This Row],[Vieraskieliset (2022)]]*Taulukko4[[  ]]</f>
        <v>45272.580000000664</v>
      </c>
      <c r="J37" s="26">
        <f>SUM(Taulukko5[[#This Row],[Väestö, 18-64-vuotiaat]:[Vieraskieliset]])</f>
        <v>2195362.9500000011</v>
      </c>
      <c r="L37" s="32">
        <v>2193533.0299999868</v>
      </c>
      <c r="N37" s="39">
        <v>2541097.5448186328</v>
      </c>
      <c r="O37" s="39">
        <v>2688341.6340956236</v>
      </c>
      <c r="P37" s="42">
        <f>(Taulukko6[[#This Row],[Valtionosuuden lisäys vuodelle 2025, ilman siirtymäajan rahoitusta*]]*0.5)+(O37*0.5)</f>
        <v>2440937.3320478052</v>
      </c>
      <c r="Q37" s="42">
        <f>(Taulukko6[[#This Row],[Valtionosuuden lisäys vuodelle 2025, ilman siirtymäajan rahoitusta*]]*0.75)+(O37*0.25)</f>
        <v>2317235.1810238962</v>
      </c>
      <c r="R37" s="42">
        <f>(Taulukko6[[#This Row],[Valtionosuuden lisäys vuodelle 2025, ilman siirtymäajan rahoitusta*]]*1)+(O37*0)</f>
        <v>2193533.0299999868</v>
      </c>
    </row>
    <row r="38" spans="1:18" x14ac:dyDescent="0.25">
      <c r="A38" s="21">
        <v>102</v>
      </c>
      <c r="B38" s="21" t="s">
        <v>81</v>
      </c>
      <c r="C38" s="26">
        <v>5014</v>
      </c>
      <c r="D38" s="26">
        <v>468</v>
      </c>
      <c r="E38" s="26">
        <v>431</v>
      </c>
      <c r="G38" s="26">
        <f>Taulukko3[[#This Row],[Väestö, 18-64-vuotiaat (2023 ennuste)]]*Taulukko4[Perushinnat, €]</f>
        <v>492424.94000000035</v>
      </c>
      <c r="H38" s="26">
        <f>Taulukko3[[#This Row],[Työttömät ja palveluissa olevat (2022)]]*Taulukko4[[ ]]</f>
        <v>410487.47999999986</v>
      </c>
      <c r="I38" s="26">
        <f>Taulukko3[[#This Row],[Vieraskieliset (2022)]]*Taulukko4[[  ]]</f>
        <v>28950.270000000422</v>
      </c>
      <c r="J38" s="26">
        <f>SUM(Taulukko5[[#This Row],[Väestö, 18-64-vuotiaat]:[Vieraskieliset]])</f>
        <v>931862.69000000053</v>
      </c>
      <c r="L38" s="32">
        <v>931092.60999999952</v>
      </c>
      <c r="N38" s="39">
        <v>875756.57812704123</v>
      </c>
      <c r="O38" s="39">
        <v>926502.35923158121</v>
      </c>
      <c r="P38" s="42">
        <f>(Taulukko6[[#This Row],[Valtionosuuden lisäys vuodelle 2025, ilman siirtymäajan rahoitusta*]]*0.5)+(O38*0.5)</f>
        <v>928797.48461579042</v>
      </c>
      <c r="Q38" s="42">
        <f>(Taulukko6[[#This Row],[Valtionosuuden lisäys vuodelle 2025, ilman siirtymäajan rahoitusta*]]*0.75)+(O38*0.25)</f>
        <v>929945.04730789503</v>
      </c>
      <c r="R38" s="42">
        <f>(Taulukko6[[#This Row],[Valtionosuuden lisäys vuodelle 2025, ilman siirtymäajan rahoitusta*]]*1)+(O38*0)</f>
        <v>931092.60999999952</v>
      </c>
    </row>
    <row r="39" spans="1:18" x14ac:dyDescent="0.25">
      <c r="A39" s="21">
        <v>103</v>
      </c>
      <c r="B39" s="21" t="s">
        <v>82</v>
      </c>
      <c r="C39" s="26">
        <v>1078</v>
      </c>
      <c r="D39" s="26">
        <v>126</v>
      </c>
      <c r="E39" s="26">
        <v>46</v>
      </c>
      <c r="G39" s="26">
        <f>Taulukko3[[#This Row],[Väestö, 18-64-vuotiaat (2023 ennuste)]]*Taulukko4[Perushinnat, €]</f>
        <v>105870.38000000006</v>
      </c>
      <c r="H39" s="26">
        <f>Taulukko3[[#This Row],[Työttömät ja palveluissa olevat (2022)]]*Taulukko4[[ ]]</f>
        <v>110515.85999999996</v>
      </c>
      <c r="I39" s="26">
        <f>Taulukko3[[#This Row],[Vieraskieliset (2022)]]*Taulukko4[[  ]]</f>
        <v>3089.8200000000452</v>
      </c>
      <c r="J39" s="26">
        <f>SUM(Taulukko5[[#This Row],[Väestö, 18-64-vuotiaat]:[Vieraskieliset]])</f>
        <v>219476.06000000006</v>
      </c>
      <c r="L39" s="32">
        <v>219307.73999999947</v>
      </c>
      <c r="N39" s="39">
        <v>157407.3440906305</v>
      </c>
      <c r="O39" s="39">
        <v>166528.32453996193</v>
      </c>
      <c r="P39" s="42">
        <f>(Taulukko6[[#This Row],[Valtionosuuden lisäys vuodelle 2025, ilman siirtymäajan rahoitusta*]]*0.5)+(O39*0.5)</f>
        <v>192918.0322699807</v>
      </c>
      <c r="Q39" s="42">
        <f>(Taulukko6[[#This Row],[Valtionosuuden lisäys vuodelle 2025, ilman siirtymäajan rahoitusta*]]*0.75)+(O39*0.25)</f>
        <v>206112.88613499008</v>
      </c>
      <c r="R39" s="42">
        <f>(Taulukko6[[#This Row],[Valtionosuuden lisäys vuodelle 2025, ilman siirtymäajan rahoitusta*]]*1)+(O39*0)</f>
        <v>219307.73999999947</v>
      </c>
    </row>
    <row r="40" spans="1:18" x14ac:dyDescent="0.25">
      <c r="A40" s="21">
        <v>105</v>
      </c>
      <c r="B40" s="21" t="s">
        <v>83</v>
      </c>
      <c r="C40" s="26">
        <v>899</v>
      </c>
      <c r="D40" s="26">
        <v>123</v>
      </c>
      <c r="E40" s="26">
        <v>41</v>
      </c>
      <c r="G40" s="26">
        <f>Taulukko3[[#This Row],[Väestö, 18-64-vuotiaat (2023 ennuste)]]*Taulukko4[Perushinnat, €]</f>
        <v>88290.790000000052</v>
      </c>
      <c r="H40" s="26">
        <f>Taulukko3[[#This Row],[Työttömät ja palveluissa olevat (2022)]]*Taulukko4[[ ]]</f>
        <v>107884.52999999996</v>
      </c>
      <c r="I40" s="26">
        <f>Taulukko3[[#This Row],[Vieraskieliset (2022)]]*Taulukko4[[  ]]</f>
        <v>2753.9700000000403</v>
      </c>
      <c r="J40" s="26">
        <f>SUM(Taulukko5[[#This Row],[Väestö, 18-64-vuotiaat]:[Vieraskieliset]])</f>
        <v>198929.29000000004</v>
      </c>
      <c r="L40" s="32">
        <v>198763.04999999941</v>
      </c>
      <c r="N40" s="39">
        <v>235439.04439580845</v>
      </c>
      <c r="O40" s="39">
        <v>249081.57761653935</v>
      </c>
      <c r="P40" s="42">
        <f>(Taulukko6[[#This Row],[Valtionosuuden lisäys vuodelle 2025, ilman siirtymäajan rahoitusta*]]*0.5)+(O40*0.5)</f>
        <v>223922.31380826939</v>
      </c>
      <c r="Q40" s="42">
        <f>(Taulukko6[[#This Row],[Valtionosuuden lisäys vuodelle 2025, ilman siirtymäajan rahoitusta*]]*0.75)+(O40*0.25)</f>
        <v>211342.6819041344</v>
      </c>
      <c r="R40" s="42">
        <f>(Taulukko6[[#This Row],[Valtionosuuden lisäys vuodelle 2025, ilman siirtymäajan rahoitusta*]]*1)+(O40*0)</f>
        <v>198763.04999999941</v>
      </c>
    </row>
    <row r="41" spans="1:18" x14ac:dyDescent="0.25">
      <c r="A41" s="21">
        <v>106</v>
      </c>
      <c r="B41" s="21" t="s">
        <v>84</v>
      </c>
      <c r="C41" s="26">
        <v>27178</v>
      </c>
      <c r="D41" s="26">
        <v>3184</v>
      </c>
      <c r="E41" s="26">
        <v>3379</v>
      </c>
      <c r="G41" s="26">
        <f>Taulukko3[[#This Row],[Väestö, 18-64-vuotiaat (2023 ennuste)]]*Taulukko4[Perushinnat, €]</f>
        <v>2669151.3800000018</v>
      </c>
      <c r="H41" s="26">
        <f>Taulukko3[[#This Row],[Työttömät ja palveluissa olevat (2022)]]*Taulukko4[[ ]]</f>
        <v>2792718.2399999988</v>
      </c>
      <c r="I41" s="26">
        <f>Taulukko3[[#This Row],[Vieraskieliset (2022)]]*Taulukko4[[  ]]</f>
        <v>226967.43000000331</v>
      </c>
      <c r="J41" s="26">
        <f>SUM(Taulukko5[[#This Row],[Väestö, 18-64-vuotiaat]:[Vieraskieliset]])</f>
        <v>5688837.0500000045</v>
      </c>
      <c r="L41" s="32">
        <v>5685092.0099999793</v>
      </c>
      <c r="N41" s="39">
        <v>4490180.6437807782</v>
      </c>
      <c r="O41" s="39">
        <v>4750364.5005283402</v>
      </c>
      <c r="P41" s="42">
        <f>(Taulukko6[[#This Row],[Valtionosuuden lisäys vuodelle 2025, ilman siirtymäajan rahoitusta*]]*0.5)+(O41*0.5)</f>
        <v>5217728.2552641593</v>
      </c>
      <c r="Q41" s="42">
        <f>(Taulukko6[[#This Row],[Valtionosuuden lisäys vuodelle 2025, ilman siirtymäajan rahoitusta*]]*0.75)+(O41*0.25)</f>
        <v>5451410.1326320693</v>
      </c>
      <c r="R41" s="42">
        <f>(Taulukko6[[#This Row],[Valtionosuuden lisäys vuodelle 2025, ilman siirtymäajan rahoitusta*]]*1)+(O41*0)</f>
        <v>5685092.0099999793</v>
      </c>
    </row>
    <row r="42" spans="1:18" x14ac:dyDescent="0.25">
      <c r="A42" s="21">
        <v>108</v>
      </c>
      <c r="B42" s="21" t="s">
        <v>85</v>
      </c>
      <c r="C42" s="26">
        <v>5477</v>
      </c>
      <c r="D42" s="26">
        <v>538</v>
      </c>
      <c r="E42" s="26">
        <v>179</v>
      </c>
      <c r="G42" s="26">
        <f>Taulukko3[[#This Row],[Väestö, 18-64-vuotiaat (2023 ennuste)]]*Taulukko4[Perushinnat, €]</f>
        <v>537896.17000000039</v>
      </c>
      <c r="H42" s="26">
        <f>Taulukko3[[#This Row],[Työttömät ja palveluissa olevat (2022)]]*Taulukko4[[ ]]</f>
        <v>471885.17999999982</v>
      </c>
      <c r="I42" s="26">
        <f>Taulukko3[[#This Row],[Vieraskieliset (2022)]]*Taulukko4[[  ]]</f>
        <v>12023.430000000175</v>
      </c>
      <c r="J42" s="26">
        <f>SUM(Taulukko5[[#This Row],[Väestö, 18-64-vuotiaat]:[Vieraskieliset]])</f>
        <v>1021804.7800000004</v>
      </c>
      <c r="L42" s="32">
        <v>1020995.2599999956</v>
      </c>
      <c r="N42" s="39">
        <v>892054.13943784405</v>
      </c>
      <c r="O42" s="39">
        <v>943744.28396422032</v>
      </c>
      <c r="P42" s="42">
        <f>(Taulukko6[[#This Row],[Valtionosuuden lisäys vuodelle 2025, ilman siirtymäajan rahoitusta*]]*0.5)+(O42*0.5)</f>
        <v>982369.77198210801</v>
      </c>
      <c r="Q42" s="42">
        <f>(Taulukko6[[#This Row],[Valtionosuuden lisäys vuodelle 2025, ilman siirtymäajan rahoitusta*]]*0.75)+(O42*0.25)</f>
        <v>1001682.5159910518</v>
      </c>
      <c r="R42" s="42">
        <f>(Taulukko6[[#This Row],[Valtionosuuden lisäys vuodelle 2025, ilman siirtymäajan rahoitusta*]]*1)+(O42*0)</f>
        <v>1020995.2599999956</v>
      </c>
    </row>
    <row r="43" spans="1:18" x14ac:dyDescent="0.25">
      <c r="A43" s="21">
        <v>109</v>
      </c>
      <c r="B43" s="21" t="s">
        <v>86</v>
      </c>
      <c r="C43" s="26">
        <v>37704</v>
      </c>
      <c r="D43" s="26">
        <v>4456</v>
      </c>
      <c r="E43" s="26">
        <v>4025</v>
      </c>
      <c r="G43" s="26">
        <f>Taulukko3[[#This Row],[Väestö, 18-64-vuotiaat (2023 ennuste)]]*Taulukko4[Perushinnat, €]</f>
        <v>3702909.8400000026</v>
      </c>
      <c r="H43" s="26">
        <f>Taulukko3[[#This Row],[Työttömät ja palveluissa olevat (2022)]]*Taulukko4[[ ]]</f>
        <v>3908402.1599999988</v>
      </c>
      <c r="I43" s="26">
        <f>Taulukko3[[#This Row],[Vieraskieliset (2022)]]*Taulukko4[[  ]]</f>
        <v>270359.25000000396</v>
      </c>
      <c r="J43" s="26">
        <f>SUM(Taulukko5[[#This Row],[Väestö, 18-64-vuotiaat]:[Vieraskieliset]])</f>
        <v>7881671.2500000056</v>
      </c>
      <c r="L43" s="32">
        <v>7876228.6899999958</v>
      </c>
      <c r="N43" s="39">
        <v>7191138.4426783025</v>
      </c>
      <c r="O43" s="39">
        <v>7607829.5032068351</v>
      </c>
      <c r="P43" s="42">
        <f>(Taulukko6[[#This Row],[Valtionosuuden lisäys vuodelle 2025, ilman siirtymäajan rahoitusta*]]*0.5)+(O43*0.5)</f>
        <v>7742029.0966034159</v>
      </c>
      <c r="Q43" s="42">
        <f>(Taulukko6[[#This Row],[Valtionosuuden lisäys vuodelle 2025, ilman siirtymäajan rahoitusta*]]*0.75)+(O43*0.25)</f>
        <v>7809128.8933017049</v>
      </c>
      <c r="R43" s="42">
        <f>(Taulukko6[[#This Row],[Valtionosuuden lisäys vuodelle 2025, ilman siirtymäajan rahoitusta*]]*1)+(O43*0)</f>
        <v>7876228.6899999958</v>
      </c>
    </row>
    <row r="44" spans="1:18" x14ac:dyDescent="0.25">
      <c r="A44" s="21">
        <v>111</v>
      </c>
      <c r="B44" s="21" t="s">
        <v>87</v>
      </c>
      <c r="C44" s="26">
        <v>8775</v>
      </c>
      <c r="D44" s="26">
        <v>1332</v>
      </c>
      <c r="E44" s="26">
        <v>790</v>
      </c>
      <c r="G44" s="26">
        <f>Taulukko3[[#This Row],[Väestö, 18-64-vuotiaat (2023 ennuste)]]*Taulukko4[Perushinnat, €]</f>
        <v>861792.75000000058</v>
      </c>
      <c r="H44" s="26">
        <f>Taulukko3[[#This Row],[Työttömät ja palveluissa olevat (2022)]]*Taulukko4[[ ]]</f>
        <v>1168310.5199999996</v>
      </c>
      <c r="I44" s="26">
        <f>Taulukko3[[#This Row],[Vieraskieliset (2022)]]*Taulukko4[[  ]]</f>
        <v>53064.300000000774</v>
      </c>
      <c r="J44" s="26">
        <f>SUM(Taulukko5[[#This Row],[Väestö, 18-64-vuotiaat]:[Vieraskieliset]])</f>
        <v>2083167.5700000008</v>
      </c>
      <c r="L44" s="32">
        <v>2081740.369999995</v>
      </c>
      <c r="N44" s="39">
        <v>2709881.8533339351</v>
      </c>
      <c r="O44" s="39">
        <v>2866906.162123655</v>
      </c>
      <c r="P44" s="42">
        <f>(Taulukko6[[#This Row],[Valtionosuuden lisäys vuodelle 2025, ilman siirtymäajan rahoitusta*]]*0.5)+(O44*0.5)</f>
        <v>2474323.2660618247</v>
      </c>
      <c r="Q44" s="42">
        <f>(Taulukko6[[#This Row],[Valtionosuuden lisäys vuodelle 2025, ilman siirtymäajan rahoitusta*]]*0.75)+(O44*0.25)</f>
        <v>2278031.8180309096</v>
      </c>
      <c r="R44" s="42">
        <f>(Taulukko6[[#This Row],[Valtionosuuden lisäys vuodelle 2025, ilman siirtymäajan rahoitusta*]]*1)+(O44*0)</f>
        <v>2081740.369999995</v>
      </c>
    </row>
    <row r="45" spans="1:18" x14ac:dyDescent="0.25">
      <c r="A45" s="21">
        <v>139</v>
      </c>
      <c r="B45" s="21" t="s">
        <v>88</v>
      </c>
      <c r="C45" s="26">
        <v>4975</v>
      </c>
      <c r="D45" s="26">
        <v>606</v>
      </c>
      <c r="E45" s="26">
        <v>79</v>
      </c>
      <c r="G45" s="26">
        <f>Taulukko3[[#This Row],[Väestö, 18-64-vuotiaat (2023 ennuste)]]*Taulukko4[Perushinnat, €]</f>
        <v>488594.75000000035</v>
      </c>
      <c r="H45" s="26">
        <f>Taulukko3[[#This Row],[Työttömät ja palveluissa olevat (2022)]]*Taulukko4[[ ]]</f>
        <v>531528.6599999998</v>
      </c>
      <c r="I45" s="26">
        <f>Taulukko3[[#This Row],[Vieraskieliset (2022)]]*Taulukko4[[  ]]</f>
        <v>5306.4300000000776</v>
      </c>
      <c r="J45" s="26">
        <f>SUM(Taulukko5[[#This Row],[Väestö, 18-64-vuotiaat]:[Vieraskieliset]])</f>
        <v>1025429.8400000002</v>
      </c>
      <c r="L45" s="32">
        <v>1024651.8399999978</v>
      </c>
      <c r="N45" s="39">
        <v>1327885.7457601428</v>
      </c>
      <c r="O45" s="39">
        <v>1404830.1856526718</v>
      </c>
      <c r="P45" s="42">
        <f>(Taulukko6[[#This Row],[Valtionosuuden lisäys vuodelle 2025, ilman siirtymäajan rahoitusta*]]*0.5)+(O45*0.5)</f>
        <v>1214741.0128263347</v>
      </c>
      <c r="Q45" s="42">
        <f>(Taulukko6[[#This Row],[Valtionosuuden lisäys vuodelle 2025, ilman siirtymäajan rahoitusta*]]*0.75)+(O45*0.25)</f>
        <v>1119696.4264131663</v>
      </c>
      <c r="R45" s="42">
        <f>(Taulukko6[[#This Row],[Valtionosuuden lisäys vuodelle 2025, ilman siirtymäajan rahoitusta*]]*1)+(O45*0)</f>
        <v>1024651.8399999978</v>
      </c>
    </row>
    <row r="46" spans="1:18" x14ac:dyDescent="0.25">
      <c r="A46" s="21">
        <v>140</v>
      </c>
      <c r="B46" s="21" t="s">
        <v>89</v>
      </c>
      <c r="C46" s="26">
        <v>10892</v>
      </c>
      <c r="D46" s="26">
        <v>1486</v>
      </c>
      <c r="E46" s="26">
        <v>726</v>
      </c>
      <c r="G46" s="26">
        <f>Taulukko3[[#This Row],[Väestö, 18-64-vuotiaat (2023 ennuste)]]*Taulukko4[Perushinnat, €]</f>
        <v>1069703.3200000008</v>
      </c>
      <c r="H46" s="26">
        <f>Taulukko3[[#This Row],[Työttömät ja palveluissa olevat (2022)]]*Taulukko4[[ ]]</f>
        <v>1303385.4599999995</v>
      </c>
      <c r="I46" s="26">
        <f>Taulukko3[[#This Row],[Vieraskieliset (2022)]]*Taulukko4[[  ]]</f>
        <v>48765.420000000711</v>
      </c>
      <c r="J46" s="26">
        <f>SUM(Taulukko5[[#This Row],[Väestö, 18-64-vuotiaat]:[Vieraskieliset]])</f>
        <v>2421854.2000000011</v>
      </c>
      <c r="L46" s="32">
        <v>2420204.3599999989</v>
      </c>
      <c r="N46" s="39">
        <v>3094347.7023646161</v>
      </c>
      <c r="O46" s="39">
        <v>3273649.913832278</v>
      </c>
      <c r="P46" s="42">
        <f>(Taulukko6[[#This Row],[Valtionosuuden lisäys vuodelle 2025, ilman siirtymäajan rahoitusta*]]*0.5)+(O46*0.5)</f>
        <v>2846927.1369161382</v>
      </c>
      <c r="Q46" s="42">
        <f>(Taulukko6[[#This Row],[Valtionosuuden lisäys vuodelle 2025, ilman siirtymäajan rahoitusta*]]*0.75)+(O46*0.25)</f>
        <v>2633565.7484580688</v>
      </c>
      <c r="R46" s="42">
        <f>(Taulukko6[[#This Row],[Valtionosuuden lisäys vuodelle 2025, ilman siirtymäajan rahoitusta*]]*1)+(O46*0)</f>
        <v>2420204.3599999989</v>
      </c>
    </row>
    <row r="47" spans="1:18" x14ac:dyDescent="0.25">
      <c r="A47" s="21">
        <v>142</v>
      </c>
      <c r="B47" s="21" t="s">
        <v>90</v>
      </c>
      <c r="C47" s="26">
        <v>3201</v>
      </c>
      <c r="D47" s="26">
        <v>368</v>
      </c>
      <c r="E47" s="26">
        <v>139</v>
      </c>
      <c r="G47" s="26">
        <f>Taulukko3[[#This Row],[Väestö, 18-64-vuotiaat (2023 ennuste)]]*Taulukko4[Perushinnat, €]</f>
        <v>314370.2100000002</v>
      </c>
      <c r="H47" s="26">
        <f>Taulukko3[[#This Row],[Työttömät ja palveluissa olevat (2022)]]*Taulukko4[[ ]]</f>
        <v>322776.47999999986</v>
      </c>
      <c r="I47" s="26">
        <f>Taulukko3[[#This Row],[Vieraskieliset (2022)]]*Taulukko4[[  ]]</f>
        <v>9336.6300000001356</v>
      </c>
      <c r="J47" s="26">
        <f>SUM(Taulukko5[[#This Row],[Väestö, 18-64-vuotiaat]:[Vieraskieliset]])</f>
        <v>646483.32000000018</v>
      </c>
      <c r="L47" s="32">
        <v>645966.43999999971</v>
      </c>
      <c r="N47" s="39">
        <v>778408.7485512431</v>
      </c>
      <c r="O47" s="39">
        <v>823513.70231398835</v>
      </c>
      <c r="P47" s="42">
        <f>(Taulukko6[[#This Row],[Valtionosuuden lisäys vuodelle 2025, ilman siirtymäajan rahoitusta*]]*0.5)+(O47*0.5)</f>
        <v>734740.07115699397</v>
      </c>
      <c r="Q47" s="42">
        <f>(Taulukko6[[#This Row],[Valtionosuuden lisäys vuodelle 2025, ilman siirtymäajan rahoitusta*]]*0.75)+(O47*0.25)</f>
        <v>690353.25557849684</v>
      </c>
      <c r="R47" s="42">
        <f>(Taulukko6[[#This Row],[Valtionosuuden lisäys vuodelle 2025, ilman siirtymäajan rahoitusta*]]*1)+(O47*0)</f>
        <v>645966.43999999971</v>
      </c>
    </row>
    <row r="48" spans="1:18" x14ac:dyDescent="0.25">
      <c r="A48" s="21">
        <v>143</v>
      </c>
      <c r="B48" s="21" t="s">
        <v>91</v>
      </c>
      <c r="C48" s="26">
        <v>3321</v>
      </c>
      <c r="D48" s="26">
        <v>381</v>
      </c>
      <c r="E48" s="26">
        <v>177</v>
      </c>
      <c r="G48" s="26">
        <f>Taulukko3[[#This Row],[Väestö, 18-64-vuotiaat (2023 ennuste)]]*Taulukko4[Perushinnat, €]</f>
        <v>326155.41000000021</v>
      </c>
      <c r="H48" s="26">
        <f>Taulukko3[[#This Row],[Työttömät ja palveluissa olevat (2022)]]*Taulukko4[[ ]]</f>
        <v>334178.90999999986</v>
      </c>
      <c r="I48" s="26">
        <f>Taulukko3[[#This Row],[Vieraskieliset (2022)]]*Taulukko4[[  ]]</f>
        <v>11889.090000000175</v>
      </c>
      <c r="J48" s="26">
        <f>SUM(Taulukko5[[#This Row],[Väestö, 18-64-vuotiaat]:[Vieraskieliset]])</f>
        <v>672223.41000000027</v>
      </c>
      <c r="L48" s="32">
        <v>671687.88999999885</v>
      </c>
      <c r="N48" s="39">
        <v>694652.65025826287</v>
      </c>
      <c r="O48" s="39">
        <v>734904.35057558643</v>
      </c>
      <c r="P48" s="42">
        <f>(Taulukko6[[#This Row],[Valtionosuuden lisäys vuodelle 2025, ilman siirtymäajan rahoitusta*]]*0.5)+(O48*0.5)</f>
        <v>703296.12028779264</v>
      </c>
      <c r="Q48" s="42">
        <f>(Taulukko6[[#This Row],[Valtionosuuden lisäys vuodelle 2025, ilman siirtymäajan rahoitusta*]]*0.75)+(O48*0.25)</f>
        <v>687492.00514389575</v>
      </c>
      <c r="R48" s="42">
        <f>(Taulukko6[[#This Row],[Valtionosuuden lisäys vuodelle 2025, ilman siirtymäajan rahoitusta*]]*1)+(O48*0)</f>
        <v>671687.88999999885</v>
      </c>
    </row>
    <row r="49" spans="1:18" x14ac:dyDescent="0.25">
      <c r="A49" s="21">
        <v>145</v>
      </c>
      <c r="B49" s="21" t="s">
        <v>92</v>
      </c>
      <c r="C49" s="26">
        <v>6671</v>
      </c>
      <c r="D49" s="26">
        <v>478</v>
      </c>
      <c r="E49" s="26">
        <v>204</v>
      </c>
      <c r="G49" s="26">
        <f>Taulukko3[[#This Row],[Väestö, 18-64-vuotiaat (2023 ennuste)]]*Taulukko4[Perushinnat, €]</f>
        <v>655158.91000000038</v>
      </c>
      <c r="H49" s="26">
        <f>Taulukko3[[#This Row],[Työttömät ja palveluissa olevat (2022)]]*Taulukko4[[ ]]</f>
        <v>419258.57999999984</v>
      </c>
      <c r="I49" s="26">
        <f>Taulukko3[[#This Row],[Vieraskieliset (2022)]]*Taulukko4[[  ]]</f>
        <v>13702.6800000002</v>
      </c>
      <c r="J49" s="26">
        <f>SUM(Taulukko5[[#This Row],[Väestö, 18-64-vuotiaat]:[Vieraskieliset]])</f>
        <v>1088120.1700000004</v>
      </c>
      <c r="L49" s="32">
        <v>1087127.3699999955</v>
      </c>
      <c r="N49" s="39">
        <v>874269.08191482374</v>
      </c>
      <c r="O49" s="39">
        <v>924928.66993892973</v>
      </c>
      <c r="P49" s="42">
        <f>(Taulukko6[[#This Row],[Valtionosuuden lisäys vuodelle 2025, ilman siirtymäajan rahoitusta*]]*0.5)+(O49*0.5)</f>
        <v>1006028.0199694626</v>
      </c>
      <c r="Q49" s="42">
        <f>(Taulukko6[[#This Row],[Valtionosuuden lisäys vuodelle 2025, ilman siirtymäajan rahoitusta*]]*0.75)+(O49*0.25)</f>
        <v>1046577.6949847291</v>
      </c>
      <c r="R49" s="42">
        <f>(Taulukko6[[#This Row],[Valtionosuuden lisäys vuodelle 2025, ilman siirtymäajan rahoitusta*]]*1)+(O49*0)</f>
        <v>1087127.3699999955</v>
      </c>
    </row>
    <row r="50" spans="1:18" x14ac:dyDescent="0.25">
      <c r="A50" s="21">
        <v>146</v>
      </c>
      <c r="B50" s="21" t="s">
        <v>93</v>
      </c>
      <c r="C50" s="26">
        <v>1950</v>
      </c>
      <c r="D50" s="26">
        <v>335</v>
      </c>
      <c r="E50" s="26">
        <v>163</v>
      </c>
      <c r="G50" s="26">
        <f>Taulukko3[[#This Row],[Väestö, 18-64-vuotiaat (2023 ennuste)]]*Taulukko4[Perushinnat, €]</f>
        <v>191509.50000000012</v>
      </c>
      <c r="H50" s="26">
        <f>Taulukko3[[#This Row],[Työttömät ja palveluissa olevat (2022)]]*Taulukko4[[ ]]</f>
        <v>293831.84999999992</v>
      </c>
      <c r="I50" s="26">
        <f>Taulukko3[[#This Row],[Vieraskieliset (2022)]]*Taulukko4[[  ]]</f>
        <v>10948.710000000159</v>
      </c>
      <c r="J50" s="26">
        <f>SUM(Taulukko5[[#This Row],[Väestö, 18-64-vuotiaat]:[Vieraskieliset]])</f>
        <v>496290.06000000017</v>
      </c>
      <c r="L50" s="32">
        <v>495934.77999999956</v>
      </c>
      <c r="N50" s="39">
        <v>854357.61960888316</v>
      </c>
      <c r="O50" s="39">
        <v>903863.43644487031</v>
      </c>
      <c r="P50" s="42">
        <f>(Taulukko6[[#This Row],[Valtionosuuden lisäys vuodelle 2025, ilman siirtymäajan rahoitusta*]]*0.5)+(O50*0.5)</f>
        <v>699899.108222435</v>
      </c>
      <c r="Q50" s="42">
        <f>(Taulukko6[[#This Row],[Valtionosuuden lisäys vuodelle 2025, ilman siirtymäajan rahoitusta*]]*0.75)+(O50*0.25)</f>
        <v>597916.94411121728</v>
      </c>
      <c r="R50" s="42">
        <f>(Taulukko6[[#This Row],[Valtionosuuden lisäys vuodelle 2025, ilman siirtymäajan rahoitusta*]]*1)+(O50*0)</f>
        <v>495934.77999999956</v>
      </c>
    </row>
    <row r="51" spans="1:18" x14ac:dyDescent="0.25">
      <c r="A51" s="21">
        <v>148</v>
      </c>
      <c r="B51" s="21" t="s">
        <v>94</v>
      </c>
      <c r="C51" s="26">
        <v>3895</v>
      </c>
      <c r="D51" s="26">
        <v>500</v>
      </c>
      <c r="E51" s="26">
        <v>287</v>
      </c>
      <c r="G51" s="26">
        <f>Taulukko3[[#This Row],[Väestö, 18-64-vuotiaat (2023 ennuste)]]*Taulukko4[Perushinnat, €]</f>
        <v>382527.95000000024</v>
      </c>
      <c r="H51" s="26">
        <f>Taulukko3[[#This Row],[Työttömät ja palveluissa olevat (2022)]]*Taulukko4[[ ]]</f>
        <v>438554.99999999983</v>
      </c>
      <c r="I51" s="26">
        <f>Taulukko3[[#This Row],[Vieraskieliset (2022)]]*Taulukko4[[  ]]</f>
        <v>19277.790000000281</v>
      </c>
      <c r="J51" s="26">
        <f>SUM(Taulukko5[[#This Row],[Väestö, 18-64-vuotiaat]:[Vieraskieliset]])</f>
        <v>840360.74000000034</v>
      </c>
      <c r="L51" s="32">
        <v>839810.0999999987</v>
      </c>
      <c r="N51" s="39">
        <v>916740.03525269916</v>
      </c>
      <c r="O51" s="39">
        <v>969860.60587769444</v>
      </c>
      <c r="P51" s="42">
        <f>(Taulukko6[[#This Row],[Valtionosuuden lisäys vuodelle 2025, ilman siirtymäajan rahoitusta*]]*0.5)+(O51*0.5)</f>
        <v>904835.35293884657</v>
      </c>
      <c r="Q51" s="42">
        <f>(Taulukko6[[#This Row],[Valtionosuuden lisäys vuodelle 2025, ilman siirtymäajan rahoitusta*]]*0.75)+(O51*0.25)</f>
        <v>872322.72646942269</v>
      </c>
      <c r="R51" s="42">
        <f>(Taulukko6[[#This Row],[Valtionosuuden lisäys vuodelle 2025, ilman siirtymäajan rahoitusta*]]*1)+(O51*0)</f>
        <v>839810.0999999987</v>
      </c>
    </row>
    <row r="52" spans="1:18" x14ac:dyDescent="0.25">
      <c r="A52" s="21">
        <v>149</v>
      </c>
      <c r="B52" s="21" t="s">
        <v>95</v>
      </c>
      <c r="C52" s="26">
        <v>2850</v>
      </c>
      <c r="D52" s="26">
        <v>196</v>
      </c>
      <c r="E52" s="26">
        <v>263</v>
      </c>
      <c r="G52" s="26">
        <f>Taulukko3[[#This Row],[Väestö, 18-64-vuotiaat (2023 ennuste)]]*Taulukko4[Perushinnat, €]</f>
        <v>279898.50000000017</v>
      </c>
      <c r="H52" s="26">
        <f>Taulukko3[[#This Row],[Työttömät ja palveluissa olevat (2022)]]*Taulukko4[[ ]]</f>
        <v>171913.55999999994</v>
      </c>
      <c r="I52" s="26">
        <f>Taulukko3[[#This Row],[Vieraskieliset (2022)]]*Taulukko4[[  ]]</f>
        <v>17665.710000000257</v>
      </c>
      <c r="J52" s="26">
        <f>SUM(Taulukko5[[#This Row],[Väestö, 18-64-vuotiaat]:[Vieraskieliset]])</f>
        <v>469477.77000000037</v>
      </c>
      <c r="L52" s="32">
        <v>469060.72999999853</v>
      </c>
      <c r="N52" s="39">
        <v>373036.68384786096</v>
      </c>
      <c r="O52" s="39">
        <v>394652.32268553</v>
      </c>
      <c r="P52" s="42">
        <f>(Taulukko6[[#This Row],[Valtionosuuden lisäys vuodelle 2025, ilman siirtymäajan rahoitusta*]]*0.5)+(O52*0.5)</f>
        <v>431856.52634276426</v>
      </c>
      <c r="Q52" s="42">
        <f>(Taulukko6[[#This Row],[Valtionosuuden lisäys vuodelle 2025, ilman siirtymäajan rahoitusta*]]*0.75)+(O52*0.25)</f>
        <v>450458.62817138137</v>
      </c>
      <c r="R52" s="42">
        <f>(Taulukko6[[#This Row],[Valtionosuuden lisäys vuodelle 2025, ilman siirtymäajan rahoitusta*]]*1)+(O52*0)</f>
        <v>469060.72999999853</v>
      </c>
    </row>
    <row r="53" spans="1:18" x14ac:dyDescent="0.25">
      <c r="A53" s="21">
        <v>151</v>
      </c>
      <c r="B53" s="21" t="s">
        <v>96</v>
      </c>
      <c r="C53" s="26">
        <v>908</v>
      </c>
      <c r="D53" s="26">
        <v>71</v>
      </c>
      <c r="E53" s="26">
        <v>68</v>
      </c>
      <c r="G53" s="26">
        <f>Taulukko3[[#This Row],[Väestö, 18-64-vuotiaat (2023 ennuste)]]*Taulukko4[Perushinnat, €]</f>
        <v>89174.680000000066</v>
      </c>
      <c r="H53" s="26">
        <f>Taulukko3[[#This Row],[Työttömät ja palveluissa olevat (2022)]]*Taulukko4[[ ]]</f>
        <v>62274.809999999976</v>
      </c>
      <c r="I53" s="26">
        <f>Taulukko3[[#This Row],[Vieraskieliset (2022)]]*Taulukko4[[  ]]</f>
        <v>4567.5600000000668</v>
      </c>
      <c r="J53" s="26">
        <f>SUM(Taulukko5[[#This Row],[Väestö, 18-64-vuotiaat]:[Vieraskieliset]])</f>
        <v>156017.0500000001</v>
      </c>
      <c r="L53" s="32">
        <v>155871.20999999993</v>
      </c>
      <c r="N53" s="39">
        <v>137332.96460002716</v>
      </c>
      <c r="O53" s="39">
        <v>145290.73361266201</v>
      </c>
      <c r="P53" s="42">
        <f>(Taulukko6[[#This Row],[Valtionosuuden lisäys vuodelle 2025, ilman siirtymäajan rahoitusta*]]*0.5)+(O53*0.5)</f>
        <v>150580.97180633096</v>
      </c>
      <c r="Q53" s="42">
        <f>(Taulukko6[[#This Row],[Valtionosuuden lisäys vuodelle 2025, ilman siirtymäajan rahoitusta*]]*0.75)+(O53*0.25)</f>
        <v>153226.09090316546</v>
      </c>
      <c r="R53" s="42">
        <f>(Taulukko6[[#This Row],[Valtionosuuden lisäys vuodelle 2025, ilman siirtymäajan rahoitusta*]]*1)+(O53*0)</f>
        <v>155871.20999999993</v>
      </c>
    </row>
    <row r="54" spans="1:18" x14ac:dyDescent="0.25">
      <c r="A54" s="21">
        <v>152</v>
      </c>
      <c r="B54" s="21" t="s">
        <v>97</v>
      </c>
      <c r="C54" s="26">
        <v>2181</v>
      </c>
      <c r="D54" s="26">
        <v>168</v>
      </c>
      <c r="E54" s="26">
        <v>58</v>
      </c>
      <c r="G54" s="26">
        <f>Taulukko3[[#This Row],[Väestö, 18-64-vuotiaat (2023 ennuste)]]*Taulukko4[Perushinnat, €]</f>
        <v>214196.01000000015</v>
      </c>
      <c r="H54" s="26">
        <f>Taulukko3[[#This Row],[Työttömät ja palveluissa olevat (2022)]]*Taulukko4[[ ]]</f>
        <v>147354.47999999995</v>
      </c>
      <c r="I54" s="26">
        <f>Taulukko3[[#This Row],[Vieraskieliset (2022)]]*Taulukko4[[  ]]</f>
        <v>3895.860000000057</v>
      </c>
      <c r="J54" s="26">
        <f>SUM(Taulukko5[[#This Row],[Väestö, 18-64-vuotiaat]:[Vieraskieliset]])</f>
        <v>365446.35000000015</v>
      </c>
      <c r="L54" s="32">
        <v>365101.14999999857</v>
      </c>
      <c r="N54" s="39">
        <v>422391.25640809286</v>
      </c>
      <c r="O54" s="39">
        <v>446866.74968271749</v>
      </c>
      <c r="P54" s="42">
        <f>(Taulukko6[[#This Row],[Valtionosuuden lisäys vuodelle 2025, ilman siirtymäajan rahoitusta*]]*0.5)+(O54*0.5)</f>
        <v>405983.949841358</v>
      </c>
      <c r="Q54" s="42">
        <f>(Taulukko6[[#This Row],[Valtionosuuden lisäys vuodelle 2025, ilman siirtymäajan rahoitusta*]]*0.75)+(O54*0.25)</f>
        <v>385542.54992067831</v>
      </c>
      <c r="R54" s="42">
        <f>(Taulukko6[[#This Row],[Valtionosuuden lisäys vuodelle 2025, ilman siirtymäajan rahoitusta*]]*1)+(O54*0)</f>
        <v>365101.14999999857</v>
      </c>
    </row>
    <row r="55" spans="1:18" x14ac:dyDescent="0.25">
      <c r="A55" s="21">
        <v>153</v>
      </c>
      <c r="B55" s="21" t="s">
        <v>98</v>
      </c>
      <c r="C55" s="26">
        <v>13215</v>
      </c>
      <c r="D55" s="26">
        <v>2142</v>
      </c>
      <c r="E55" s="26">
        <v>1861</v>
      </c>
      <c r="G55" s="26">
        <f>Taulukko3[[#This Row],[Väestö, 18-64-vuotiaat (2023 ennuste)]]*Taulukko4[Perushinnat, €]</f>
        <v>1297845.1500000008</v>
      </c>
      <c r="H55" s="26">
        <f>Taulukko3[[#This Row],[Työttömät ja palveluissa olevat (2022)]]*Taulukko4[[ ]]</f>
        <v>1878769.6199999994</v>
      </c>
      <c r="I55" s="26">
        <f>Taulukko3[[#This Row],[Vieraskieliset (2022)]]*Taulukko4[[  ]]</f>
        <v>125003.37000000183</v>
      </c>
      <c r="J55" s="26">
        <f>SUM(Taulukko5[[#This Row],[Väestö, 18-64-vuotiaat]:[Vieraskieliset]])</f>
        <v>3301618.1400000025</v>
      </c>
      <c r="L55" s="32">
        <v>3299614.2200000011</v>
      </c>
      <c r="N55" s="39">
        <v>5071708.4808468325</v>
      </c>
      <c r="O55" s="39">
        <v>5365589.0120619312</v>
      </c>
      <c r="P55" s="42">
        <f>(Taulukko6[[#This Row],[Valtionosuuden lisäys vuodelle 2025, ilman siirtymäajan rahoitusta*]]*0.5)+(O55*0.5)</f>
        <v>4332601.6160309659</v>
      </c>
      <c r="Q55" s="42">
        <f>(Taulukko6[[#This Row],[Valtionosuuden lisäys vuodelle 2025, ilman siirtymäajan rahoitusta*]]*0.75)+(O55*0.25)</f>
        <v>3816107.9180154838</v>
      </c>
      <c r="R55" s="42">
        <f>(Taulukko6[[#This Row],[Valtionosuuden lisäys vuodelle 2025, ilman siirtymäajan rahoitusta*]]*1)+(O55*0)</f>
        <v>3299614.2200000011</v>
      </c>
    </row>
    <row r="56" spans="1:18" x14ac:dyDescent="0.25">
      <c r="A56" s="21">
        <v>165</v>
      </c>
      <c r="B56" s="21" t="s">
        <v>99</v>
      </c>
      <c r="C56" s="26">
        <v>8663</v>
      </c>
      <c r="D56" s="26">
        <v>859</v>
      </c>
      <c r="E56" s="26">
        <v>548</v>
      </c>
      <c r="G56" s="26">
        <f>Taulukko3[[#This Row],[Väestö, 18-64-vuotiaat (2023 ennuste)]]*Taulukko4[Perushinnat, €]</f>
        <v>850793.23000000056</v>
      </c>
      <c r="H56" s="26">
        <f>Taulukko3[[#This Row],[Työttömät ja palveluissa olevat (2022)]]*Taulukko4[[ ]]</f>
        <v>753437.48999999976</v>
      </c>
      <c r="I56" s="26">
        <f>Taulukko3[[#This Row],[Vieraskieliset (2022)]]*Taulukko4[[  ]]</f>
        <v>36809.160000000542</v>
      </c>
      <c r="J56" s="26">
        <f>SUM(Taulukko5[[#This Row],[Väestö, 18-64-vuotiaat]:[Vieraskieliset]])</f>
        <v>1641039.8800000008</v>
      </c>
      <c r="L56" s="32">
        <v>1639769.1599999974</v>
      </c>
      <c r="N56" s="39">
        <v>1388899.7708584554</v>
      </c>
      <c r="O56" s="39">
        <v>1469379.6730464178</v>
      </c>
      <c r="P56" s="42">
        <f>(Taulukko6[[#This Row],[Valtionosuuden lisäys vuodelle 2025, ilman siirtymäajan rahoitusta*]]*0.5)+(O56*0.5)</f>
        <v>1554574.4165232074</v>
      </c>
      <c r="Q56" s="42">
        <f>(Taulukko6[[#This Row],[Valtionosuuden lisäys vuodelle 2025, ilman siirtymäajan rahoitusta*]]*0.75)+(O56*0.25)</f>
        <v>1597171.7882616024</v>
      </c>
      <c r="R56" s="42">
        <f>(Taulukko6[[#This Row],[Valtionosuuden lisäys vuodelle 2025, ilman siirtymäajan rahoitusta*]]*1)+(O56*0)</f>
        <v>1639769.1599999974</v>
      </c>
    </row>
    <row r="57" spans="1:18" x14ac:dyDescent="0.25">
      <c r="A57" s="21">
        <v>167</v>
      </c>
      <c r="B57" s="21" t="s">
        <v>100</v>
      </c>
      <c r="C57" s="26">
        <v>46782</v>
      </c>
      <c r="D57" s="26">
        <v>6789</v>
      </c>
      <c r="E57" s="26">
        <v>4836</v>
      </c>
      <c r="G57" s="26">
        <f>Taulukko3[[#This Row],[Väestö, 18-64-vuotiaat (2023 ennuste)]]*Taulukko4[Perushinnat, €]</f>
        <v>4594460.2200000035</v>
      </c>
      <c r="H57" s="26">
        <f>Taulukko3[[#This Row],[Työttömät ja palveluissa olevat (2022)]]*Taulukko4[[ ]]</f>
        <v>5954699.7899999982</v>
      </c>
      <c r="I57" s="26">
        <f>Taulukko3[[#This Row],[Vieraskieliset (2022)]]*Taulukko4[[  ]]</f>
        <v>324834.12000000477</v>
      </c>
      <c r="J57" s="26">
        <f>SUM(Taulukko5[[#This Row],[Väestö, 18-64-vuotiaat]:[Vieraskieliset]])</f>
        <v>10873994.130000006</v>
      </c>
      <c r="L57" s="32">
        <v>10867780.769999994</v>
      </c>
      <c r="N57" s="39">
        <v>12120823.338627899</v>
      </c>
      <c r="O57" s="39">
        <v>12823165.363011282</v>
      </c>
      <c r="P57" s="42">
        <f>(Taulukko6[[#This Row],[Valtionosuuden lisäys vuodelle 2025, ilman siirtymäajan rahoitusta*]]*0.5)+(O57*0.5)</f>
        <v>11845473.066505637</v>
      </c>
      <c r="Q57" s="42">
        <f>(Taulukko6[[#This Row],[Valtionosuuden lisäys vuodelle 2025, ilman siirtymäajan rahoitusta*]]*0.75)+(O57*0.25)</f>
        <v>11356626.918252815</v>
      </c>
      <c r="R57" s="42">
        <f>(Taulukko6[[#This Row],[Valtionosuuden lisäys vuodelle 2025, ilman siirtymäajan rahoitusta*]]*1)+(O57*0)</f>
        <v>10867780.769999994</v>
      </c>
    </row>
    <row r="58" spans="1:18" x14ac:dyDescent="0.25">
      <c r="A58" s="21">
        <v>169</v>
      </c>
      <c r="B58" s="21" t="s">
        <v>101</v>
      </c>
      <c r="C58" s="26">
        <v>2600</v>
      </c>
      <c r="D58" s="26">
        <v>245</v>
      </c>
      <c r="E58" s="26">
        <v>169</v>
      </c>
      <c r="G58" s="26">
        <f>Taulukko3[[#This Row],[Väestö, 18-64-vuotiaat (2023 ennuste)]]*Taulukko4[Perushinnat, €]</f>
        <v>255346.00000000017</v>
      </c>
      <c r="H58" s="26">
        <f>Taulukko3[[#This Row],[Työttömät ja palveluissa olevat (2022)]]*Taulukko4[[ ]]</f>
        <v>214891.94999999992</v>
      </c>
      <c r="I58" s="26">
        <f>Taulukko3[[#This Row],[Vieraskieliset (2022)]]*Taulukko4[[  ]]</f>
        <v>11351.730000000167</v>
      </c>
      <c r="J58" s="26">
        <f>SUM(Taulukko5[[#This Row],[Väestö, 18-64-vuotiaat]:[Vieraskieliset]])</f>
        <v>481589.68000000023</v>
      </c>
      <c r="L58" s="32">
        <v>481199.59999999957</v>
      </c>
      <c r="N58" s="39">
        <v>367963.35666984133</v>
      </c>
      <c r="O58" s="39">
        <v>389285.02118076524</v>
      </c>
      <c r="P58" s="42">
        <f>(Taulukko6[[#This Row],[Valtionosuuden lisäys vuodelle 2025, ilman siirtymäajan rahoitusta*]]*0.5)+(O58*0.5)</f>
        <v>435242.31059038243</v>
      </c>
      <c r="Q58" s="42">
        <f>(Taulukko6[[#This Row],[Valtionosuuden lisäys vuodelle 2025, ilman siirtymäajan rahoitusta*]]*0.75)+(O58*0.25)</f>
        <v>458220.95529519097</v>
      </c>
      <c r="R58" s="42">
        <f>(Taulukko6[[#This Row],[Valtionosuuden lisäys vuodelle 2025, ilman siirtymäajan rahoitusta*]]*1)+(O58*0)</f>
        <v>481199.59999999957</v>
      </c>
    </row>
    <row r="59" spans="1:18" x14ac:dyDescent="0.25">
      <c r="A59" s="21">
        <v>171</v>
      </c>
      <c r="B59" s="21" t="s">
        <v>102</v>
      </c>
      <c r="C59" s="26">
        <v>2230</v>
      </c>
      <c r="D59" s="26">
        <v>232</v>
      </c>
      <c r="E59" s="26">
        <v>187</v>
      </c>
      <c r="G59" s="26">
        <f>Taulukko3[[#This Row],[Väestö, 18-64-vuotiaat (2023 ennuste)]]*Taulukko4[Perushinnat, €]</f>
        <v>219008.30000000013</v>
      </c>
      <c r="H59" s="26">
        <f>Taulukko3[[#This Row],[Työttömät ja palveluissa olevat (2022)]]*Taulukko4[[ ]]</f>
        <v>203489.51999999993</v>
      </c>
      <c r="I59" s="26">
        <f>Taulukko3[[#This Row],[Vieraskieliset (2022)]]*Taulukko4[[  ]]</f>
        <v>12560.790000000183</v>
      </c>
      <c r="J59" s="26">
        <f>SUM(Taulukko5[[#This Row],[Väestö, 18-64-vuotiaat]:[Vieraskieliset]])</f>
        <v>435058.61000000022</v>
      </c>
      <c r="L59" s="32">
        <v>434700.7699999988</v>
      </c>
      <c r="N59" s="39">
        <v>563498.66163314402</v>
      </c>
      <c r="O59" s="39">
        <v>596150.63416767237</v>
      </c>
      <c r="P59" s="42">
        <f>(Taulukko6[[#This Row],[Valtionosuuden lisäys vuodelle 2025, ilman siirtymäajan rahoitusta*]]*0.5)+(O59*0.5)</f>
        <v>515425.70208383561</v>
      </c>
      <c r="Q59" s="42">
        <f>(Taulukko6[[#This Row],[Valtionosuuden lisäys vuodelle 2025, ilman siirtymäajan rahoitusta*]]*0.75)+(O59*0.25)</f>
        <v>475063.23604191717</v>
      </c>
      <c r="R59" s="42">
        <f>(Taulukko6[[#This Row],[Valtionosuuden lisäys vuodelle 2025, ilman siirtymäajan rahoitusta*]]*1)+(O59*0)</f>
        <v>434700.7699999988</v>
      </c>
    </row>
    <row r="60" spans="1:18" x14ac:dyDescent="0.25">
      <c r="A60" s="21">
        <v>172</v>
      </c>
      <c r="B60" s="21" t="s">
        <v>103</v>
      </c>
      <c r="C60" s="26">
        <v>1869</v>
      </c>
      <c r="D60" s="26">
        <v>253</v>
      </c>
      <c r="E60" s="26">
        <v>103</v>
      </c>
      <c r="G60" s="26">
        <f>Taulukko3[[#This Row],[Väestö, 18-64-vuotiaat (2023 ennuste)]]*Taulukko4[Perushinnat, €]</f>
        <v>183554.49000000011</v>
      </c>
      <c r="H60" s="26">
        <f>Taulukko3[[#This Row],[Työttömät ja palveluissa olevat (2022)]]*Taulukko4[[ ]]</f>
        <v>221908.82999999993</v>
      </c>
      <c r="I60" s="26">
        <f>Taulukko3[[#This Row],[Vieraskieliset (2022)]]*Taulukko4[[  ]]</f>
        <v>6918.5100000001012</v>
      </c>
      <c r="J60" s="26">
        <f>SUM(Taulukko5[[#This Row],[Väestö, 18-64-vuotiaat]:[Vieraskieliset]])</f>
        <v>412381.83000000019</v>
      </c>
      <c r="L60" s="32">
        <v>412054.9500000003</v>
      </c>
      <c r="N60" s="39">
        <v>520008.13392946648</v>
      </c>
      <c r="O60" s="39">
        <v>550140.04454942537</v>
      </c>
      <c r="P60" s="42">
        <f>(Taulukko6[[#This Row],[Valtionosuuden lisäys vuodelle 2025, ilman siirtymäajan rahoitusta*]]*0.5)+(O60*0.5)</f>
        <v>481097.49727471283</v>
      </c>
      <c r="Q60" s="42">
        <f>(Taulukko6[[#This Row],[Valtionosuuden lisäys vuodelle 2025, ilman siirtymäajan rahoitusta*]]*0.75)+(O60*0.25)</f>
        <v>446576.2236373566</v>
      </c>
      <c r="R60" s="42">
        <f>(Taulukko6[[#This Row],[Valtionosuuden lisäys vuodelle 2025, ilman siirtymäajan rahoitusta*]]*1)+(O60*0)</f>
        <v>412054.9500000003</v>
      </c>
    </row>
    <row r="61" spans="1:18" x14ac:dyDescent="0.25">
      <c r="A61" s="21">
        <v>176</v>
      </c>
      <c r="B61" s="21" t="s">
        <v>104</v>
      </c>
      <c r="C61" s="26">
        <v>2005</v>
      </c>
      <c r="D61" s="26">
        <v>369</v>
      </c>
      <c r="E61" s="26">
        <v>110</v>
      </c>
      <c r="G61" s="26">
        <f>Taulukko3[[#This Row],[Väestö, 18-64-vuotiaat (2023 ennuste)]]*Taulukko4[Perushinnat, €]</f>
        <v>196911.05000000013</v>
      </c>
      <c r="H61" s="26">
        <f>Taulukko3[[#This Row],[Työttömät ja palveluissa olevat (2022)]]*Taulukko4[[ ]]</f>
        <v>323653.58999999985</v>
      </c>
      <c r="I61" s="26">
        <f>Taulukko3[[#This Row],[Vieraskieliset (2022)]]*Taulukko4[[  ]]</f>
        <v>7388.700000000108</v>
      </c>
      <c r="J61" s="26">
        <f>SUM(Taulukko5[[#This Row],[Väestö, 18-64-vuotiaat]:[Vieraskieliset]])</f>
        <v>527953.34000000008</v>
      </c>
      <c r="L61" s="32">
        <v>527612.93999999901</v>
      </c>
      <c r="N61" s="39">
        <v>588580.78558720881</v>
      </c>
      <c r="O61" s="39">
        <v>622686.14368982741</v>
      </c>
      <c r="P61" s="42">
        <f>(Taulukko6[[#This Row],[Valtionosuuden lisäys vuodelle 2025, ilman siirtymäajan rahoitusta*]]*0.5)+(O61*0.5)</f>
        <v>575149.54184491327</v>
      </c>
      <c r="Q61" s="42">
        <f>(Taulukko6[[#This Row],[Valtionosuuden lisäys vuodelle 2025, ilman siirtymäajan rahoitusta*]]*0.75)+(O61*0.25)</f>
        <v>551381.24092245614</v>
      </c>
      <c r="R61" s="42">
        <f>(Taulukko6[[#This Row],[Valtionosuuden lisäys vuodelle 2025, ilman siirtymäajan rahoitusta*]]*1)+(O61*0)</f>
        <v>527612.93999999901</v>
      </c>
    </row>
    <row r="62" spans="1:18" x14ac:dyDescent="0.25">
      <c r="A62" s="21">
        <v>177</v>
      </c>
      <c r="B62" s="21" t="s">
        <v>105</v>
      </c>
      <c r="C62" s="26">
        <v>842</v>
      </c>
      <c r="D62" s="26">
        <v>82</v>
      </c>
      <c r="E62" s="26">
        <v>22</v>
      </c>
      <c r="G62" s="26">
        <f>Taulukko3[[#This Row],[Väestö, 18-64-vuotiaat (2023 ennuste)]]*Taulukko4[Perushinnat, €]</f>
        <v>82692.820000000051</v>
      </c>
      <c r="H62" s="26">
        <f>Taulukko3[[#This Row],[Työttömät ja palveluissa olevat (2022)]]*Taulukko4[[ ]]</f>
        <v>71923.019999999975</v>
      </c>
      <c r="I62" s="26">
        <f>Taulukko3[[#This Row],[Vieraskieliset (2022)]]*Taulukko4[[  ]]</f>
        <v>1477.7400000000216</v>
      </c>
      <c r="J62" s="26">
        <f>SUM(Taulukko5[[#This Row],[Väestö, 18-64-vuotiaat]:[Vieraskieliset]])</f>
        <v>156093.58000000005</v>
      </c>
      <c r="L62" s="32">
        <v>155957.33999999886</v>
      </c>
      <c r="N62" s="39">
        <v>159038.92661653017</v>
      </c>
      <c r="O62" s="39">
        <v>168254.44923863106</v>
      </c>
      <c r="P62" s="42">
        <f>(Taulukko6[[#This Row],[Valtionosuuden lisäys vuodelle 2025, ilman siirtymäajan rahoitusta*]]*0.5)+(O62*0.5)</f>
        <v>162105.89461931496</v>
      </c>
      <c r="Q62" s="42">
        <f>(Taulukko6[[#This Row],[Valtionosuuden lisäys vuodelle 2025, ilman siirtymäajan rahoitusta*]]*0.75)+(O62*0.25)</f>
        <v>159031.61730965693</v>
      </c>
      <c r="R62" s="42">
        <f>(Taulukko6[[#This Row],[Valtionosuuden lisäys vuodelle 2025, ilman siirtymäajan rahoitusta*]]*1)+(O62*0)</f>
        <v>155957.33999999886</v>
      </c>
    </row>
    <row r="63" spans="1:18" x14ac:dyDescent="0.25">
      <c r="A63" s="21">
        <v>178</v>
      </c>
      <c r="B63" s="21" t="s">
        <v>106</v>
      </c>
      <c r="C63" s="26">
        <v>2618</v>
      </c>
      <c r="D63" s="26">
        <v>275</v>
      </c>
      <c r="E63" s="26">
        <v>154</v>
      </c>
      <c r="G63" s="26">
        <f>Taulukko3[[#This Row],[Väestö, 18-64-vuotiaat (2023 ennuste)]]*Taulukko4[Perushinnat, €]</f>
        <v>257113.78000000017</v>
      </c>
      <c r="H63" s="26">
        <f>Taulukko3[[#This Row],[Työttömät ja palveluissa olevat (2022)]]*Taulukko4[[ ]]</f>
        <v>241205.24999999991</v>
      </c>
      <c r="I63" s="26">
        <f>Taulukko3[[#This Row],[Vieraskieliset (2022)]]*Taulukko4[[  ]]</f>
        <v>10344.180000000151</v>
      </c>
      <c r="J63" s="26">
        <f>SUM(Taulukko5[[#This Row],[Väestö, 18-64-vuotiaat]:[Vieraskieliset]])</f>
        <v>508663.21000000025</v>
      </c>
      <c r="L63" s="32">
        <v>508214.08999999985</v>
      </c>
      <c r="N63" s="39">
        <v>492371.5596945287</v>
      </c>
      <c r="O63" s="39">
        <v>520902.06693182053</v>
      </c>
      <c r="P63" s="42">
        <f>(Taulukko6[[#This Row],[Valtionosuuden lisäys vuodelle 2025, ilman siirtymäajan rahoitusta*]]*0.5)+(O63*0.5)</f>
        <v>514558.07846591016</v>
      </c>
      <c r="Q63" s="42">
        <f>(Taulukko6[[#This Row],[Valtionosuuden lisäys vuodelle 2025, ilman siirtymäajan rahoitusta*]]*0.75)+(O63*0.25)</f>
        <v>511386.08423295501</v>
      </c>
      <c r="R63" s="42">
        <f>(Taulukko6[[#This Row],[Valtionosuuden lisäys vuodelle 2025, ilman siirtymäajan rahoitusta*]]*1)+(O63*0)</f>
        <v>508214.08999999985</v>
      </c>
    </row>
    <row r="64" spans="1:18" x14ac:dyDescent="0.25">
      <c r="A64" s="21">
        <v>179</v>
      </c>
      <c r="B64" s="21" t="s">
        <v>107</v>
      </c>
      <c r="C64" s="26">
        <v>92330</v>
      </c>
      <c r="D64" s="26">
        <v>12621</v>
      </c>
      <c r="E64" s="26">
        <v>8694</v>
      </c>
      <c r="G64" s="26">
        <f>Taulukko3[[#This Row],[Väestö, 18-64-vuotiaat (2023 ennuste)]]*Taulukko4[Perushinnat, €]</f>
        <v>9067729.3000000063</v>
      </c>
      <c r="H64" s="26">
        <f>Taulukko3[[#This Row],[Työttömät ja palveluissa olevat (2022)]]*Taulukko4[[ ]]</f>
        <v>11070005.309999997</v>
      </c>
      <c r="I64" s="26">
        <f>Taulukko3[[#This Row],[Vieraskieliset (2022)]]*Taulukko4[[  ]]</f>
        <v>583975.9800000086</v>
      </c>
      <c r="J64" s="26">
        <f>SUM(Taulukko5[[#This Row],[Väestö, 18-64-vuotiaat]:[Vieraskieliset]])</f>
        <v>20721710.590000011</v>
      </c>
      <c r="L64" s="32">
        <v>20709976.269999981</v>
      </c>
      <c r="N64" s="39">
        <v>24649956.464385726</v>
      </c>
      <c r="O64" s="39">
        <v>26078300.054625589</v>
      </c>
      <c r="P64" s="42">
        <f>(Taulukko6[[#This Row],[Valtionosuuden lisäys vuodelle 2025, ilman siirtymäajan rahoitusta*]]*0.5)+(O64*0.5)</f>
        <v>23394138.162312783</v>
      </c>
      <c r="Q64" s="42">
        <f>(Taulukko6[[#This Row],[Valtionosuuden lisäys vuodelle 2025, ilman siirtymäajan rahoitusta*]]*0.75)+(O64*0.25)</f>
        <v>22052057.216156382</v>
      </c>
      <c r="R64" s="42">
        <f>(Taulukko6[[#This Row],[Valtionosuuden lisäys vuodelle 2025, ilman siirtymäajan rahoitusta*]]*1)+(O64*0)</f>
        <v>20709976.269999981</v>
      </c>
    </row>
    <row r="65" spans="1:18" x14ac:dyDescent="0.25">
      <c r="A65" s="21">
        <v>181</v>
      </c>
      <c r="B65" s="21" t="s">
        <v>108</v>
      </c>
      <c r="C65" s="26">
        <v>784</v>
      </c>
      <c r="D65" s="26">
        <v>82</v>
      </c>
      <c r="E65" s="26">
        <v>36</v>
      </c>
      <c r="G65" s="26">
        <f>Taulukko3[[#This Row],[Väestö, 18-64-vuotiaat (2023 ennuste)]]*Taulukko4[Perushinnat, €]</f>
        <v>76996.640000000058</v>
      </c>
      <c r="H65" s="26">
        <f>Taulukko3[[#This Row],[Työttömät ja palveluissa olevat (2022)]]*Taulukko4[[ ]]</f>
        <v>71923.019999999975</v>
      </c>
      <c r="I65" s="26">
        <f>Taulukko3[[#This Row],[Vieraskieliset (2022)]]*Taulukko4[[  ]]</f>
        <v>2418.1200000000354</v>
      </c>
      <c r="J65" s="26">
        <f>SUM(Taulukko5[[#This Row],[Väestö, 18-64-vuotiaat]:[Vieraskieliset]])</f>
        <v>151337.78000000006</v>
      </c>
      <c r="L65" s="32">
        <v>151210.01999999941</v>
      </c>
      <c r="N65" s="39">
        <v>145472.39002989797</v>
      </c>
      <c r="O65" s="39">
        <v>153901.79866420064</v>
      </c>
      <c r="P65" s="42">
        <f>(Taulukko6[[#This Row],[Valtionosuuden lisäys vuodelle 2025, ilman siirtymäajan rahoitusta*]]*0.5)+(O65*0.5)</f>
        <v>152555.90933210001</v>
      </c>
      <c r="Q65" s="42">
        <f>(Taulukko6[[#This Row],[Valtionosuuden lisäys vuodelle 2025, ilman siirtymäajan rahoitusta*]]*0.75)+(O65*0.25)</f>
        <v>151882.96466604969</v>
      </c>
      <c r="R65" s="42">
        <f>(Taulukko6[[#This Row],[Valtionosuuden lisäys vuodelle 2025, ilman siirtymäajan rahoitusta*]]*1)+(O65*0)</f>
        <v>151210.01999999941</v>
      </c>
    </row>
    <row r="66" spans="1:18" x14ac:dyDescent="0.25">
      <c r="A66" s="21">
        <v>182</v>
      </c>
      <c r="B66" s="21" t="s">
        <v>109</v>
      </c>
      <c r="C66" s="26">
        <v>9426</v>
      </c>
      <c r="D66" s="26">
        <v>1567</v>
      </c>
      <c r="E66" s="26">
        <v>476</v>
      </c>
      <c r="G66" s="26">
        <f>Taulukko3[[#This Row],[Väestö, 18-64-vuotiaat (2023 ennuste)]]*Taulukko4[Perushinnat, €]</f>
        <v>925727.46000000066</v>
      </c>
      <c r="H66" s="26">
        <f>Taulukko3[[#This Row],[Työttömät ja palveluissa olevat (2022)]]*Taulukko4[[ ]]</f>
        <v>1374431.3699999994</v>
      </c>
      <c r="I66" s="26">
        <f>Taulukko3[[#This Row],[Vieraskieliset (2022)]]*Taulukko4[[  ]]</f>
        <v>31972.920000000468</v>
      </c>
      <c r="J66" s="26">
        <f>SUM(Taulukko5[[#This Row],[Väestö, 18-64-vuotiaat]:[Vieraskieliset]])</f>
        <v>2332131.7500000005</v>
      </c>
      <c r="L66" s="32">
        <v>2330619.1899999976</v>
      </c>
      <c r="N66" s="39">
        <v>2419194.6102377353</v>
      </c>
      <c r="O66" s="39">
        <v>2559375.0247576684</v>
      </c>
      <c r="P66" s="42">
        <f>(Taulukko6[[#This Row],[Valtionosuuden lisäys vuodelle 2025, ilman siirtymäajan rahoitusta*]]*0.5)+(O66*0.5)</f>
        <v>2444997.107378833</v>
      </c>
      <c r="Q66" s="42">
        <f>(Taulukko6[[#This Row],[Valtionosuuden lisäys vuodelle 2025, ilman siirtymäajan rahoitusta*]]*0.75)+(O66*0.25)</f>
        <v>2387808.1486894153</v>
      </c>
      <c r="R66" s="42">
        <f>(Taulukko6[[#This Row],[Valtionosuuden lisäys vuodelle 2025, ilman siirtymäajan rahoitusta*]]*1)+(O66*0)</f>
        <v>2330619.1899999976</v>
      </c>
    </row>
    <row r="67" spans="1:18" x14ac:dyDescent="0.25">
      <c r="A67" s="21">
        <v>186</v>
      </c>
      <c r="B67" s="21" t="s">
        <v>110</v>
      </c>
      <c r="C67" s="26">
        <v>27950</v>
      </c>
      <c r="D67" s="26">
        <v>2733</v>
      </c>
      <c r="E67" s="26">
        <v>3299</v>
      </c>
      <c r="G67" s="26">
        <f>Taulukko3[[#This Row],[Väestö, 18-64-vuotiaat (2023 ennuste)]]*Taulukko4[Perushinnat, €]</f>
        <v>2744969.5000000019</v>
      </c>
      <c r="H67" s="26">
        <f>Taulukko3[[#This Row],[Työttömät ja palveluissa olevat (2022)]]*Taulukko4[[ ]]</f>
        <v>2397141.629999999</v>
      </c>
      <c r="I67" s="26">
        <f>Taulukko3[[#This Row],[Vieraskieliset (2022)]]*Taulukko4[[  ]]</f>
        <v>221593.83000000325</v>
      </c>
      <c r="J67" s="26">
        <f>SUM(Taulukko5[[#This Row],[Väestö, 18-64-vuotiaat]:[Vieraskieliset]])</f>
        <v>5363704.9600000037</v>
      </c>
      <c r="L67" s="32">
        <v>5359982.4799999893</v>
      </c>
      <c r="N67" s="39">
        <v>3740682.6873684325</v>
      </c>
      <c r="O67" s="39">
        <v>3957436.8283886602</v>
      </c>
      <c r="P67" s="42">
        <f>(Taulukko6[[#This Row],[Valtionosuuden lisäys vuodelle 2025, ilman siirtymäajan rahoitusta*]]*0.5)+(O67*0.5)</f>
        <v>4658709.6541943252</v>
      </c>
      <c r="Q67" s="42">
        <f>(Taulukko6[[#This Row],[Valtionosuuden lisäys vuodelle 2025, ilman siirtymäajan rahoitusta*]]*0.75)+(O67*0.25)</f>
        <v>5009346.0670971572</v>
      </c>
      <c r="R67" s="42">
        <f>(Taulukko6[[#This Row],[Valtionosuuden lisäys vuodelle 2025, ilman siirtymäajan rahoitusta*]]*1)+(O67*0)</f>
        <v>5359982.4799999893</v>
      </c>
    </row>
    <row r="68" spans="1:18" x14ac:dyDescent="0.25">
      <c r="A68" s="21">
        <v>202</v>
      </c>
      <c r="B68" s="21" t="s">
        <v>111</v>
      </c>
      <c r="C68" s="26">
        <v>20369</v>
      </c>
      <c r="D68" s="26">
        <v>1435</v>
      </c>
      <c r="E68" s="26">
        <v>2081</v>
      </c>
      <c r="G68" s="26">
        <f>Taulukko3[[#This Row],[Väestö, 18-64-vuotiaat (2023 ennuste)]]*Taulukko4[Perushinnat, €]</f>
        <v>2000439.4900000014</v>
      </c>
      <c r="H68" s="26">
        <f>Taulukko3[[#This Row],[Työttömät ja palveluissa olevat (2022)]]*Taulukko4[[ ]]</f>
        <v>1258652.8499999996</v>
      </c>
      <c r="I68" s="26">
        <f>Taulukko3[[#This Row],[Vieraskieliset (2022)]]*Taulukko4[[  ]]</f>
        <v>139780.77000000206</v>
      </c>
      <c r="J68" s="26">
        <f>SUM(Taulukko5[[#This Row],[Väestö, 18-64-vuotiaat]:[Vieraskieliset]])</f>
        <v>3398873.1100000027</v>
      </c>
      <c r="L68" s="32">
        <v>3395984.3100000108</v>
      </c>
      <c r="N68" s="39">
        <v>2604359.2920524711</v>
      </c>
      <c r="O68" s="39">
        <v>2755269.0880539091</v>
      </c>
      <c r="P68" s="42">
        <f>(Taulukko6[[#This Row],[Valtionosuuden lisäys vuodelle 2025, ilman siirtymäajan rahoitusta*]]*0.5)+(O68*0.5)</f>
        <v>3075626.6990269599</v>
      </c>
      <c r="Q68" s="42">
        <f>(Taulukko6[[#This Row],[Valtionosuuden lisäys vuodelle 2025, ilman siirtymäajan rahoitusta*]]*0.75)+(O68*0.25)</f>
        <v>3235805.5045134854</v>
      </c>
      <c r="R68" s="42">
        <f>(Taulukko6[[#This Row],[Valtionosuuden lisäys vuodelle 2025, ilman siirtymäajan rahoitusta*]]*1)+(O68*0)</f>
        <v>3395984.3100000108</v>
      </c>
    </row>
    <row r="69" spans="1:18" x14ac:dyDescent="0.25">
      <c r="A69" s="21">
        <v>204</v>
      </c>
      <c r="B69" s="21" t="s">
        <v>112</v>
      </c>
      <c r="C69" s="26">
        <v>1255</v>
      </c>
      <c r="D69" s="26">
        <v>166</v>
      </c>
      <c r="E69" s="26">
        <v>50</v>
      </c>
      <c r="G69" s="26">
        <f>Taulukko3[[#This Row],[Väestö, 18-64-vuotiaat (2023 ennuste)]]*Taulukko4[Perushinnat, €]</f>
        <v>123253.55000000008</v>
      </c>
      <c r="H69" s="26">
        <f>Taulukko3[[#This Row],[Työttömät ja palveluissa olevat (2022)]]*Taulukko4[[ ]]</f>
        <v>145600.25999999995</v>
      </c>
      <c r="I69" s="26">
        <f>Taulukko3[[#This Row],[Vieraskieliset (2022)]]*Taulukko4[[  ]]</f>
        <v>3358.5000000000491</v>
      </c>
      <c r="J69" s="26">
        <f>SUM(Taulukko5[[#This Row],[Väestö, 18-64-vuotiaat]:[Vieraskieliset]])</f>
        <v>272212.31000000011</v>
      </c>
      <c r="L69" s="32">
        <v>272002.54999999981</v>
      </c>
      <c r="N69" s="39">
        <v>302741.76145864988</v>
      </c>
      <c r="O69" s="39">
        <v>320284.15570596419</v>
      </c>
      <c r="P69" s="42">
        <f>(Taulukko6[[#This Row],[Valtionosuuden lisäys vuodelle 2025, ilman siirtymäajan rahoitusta*]]*0.5)+(O69*0.5)</f>
        <v>296143.352852982</v>
      </c>
      <c r="Q69" s="42">
        <f>(Taulukko6[[#This Row],[Valtionosuuden lisäys vuodelle 2025, ilman siirtymäajan rahoitusta*]]*0.75)+(O69*0.25)</f>
        <v>284072.95142649091</v>
      </c>
      <c r="R69" s="42">
        <f>(Taulukko6[[#This Row],[Valtionosuuden lisäys vuodelle 2025, ilman siirtymäajan rahoitusta*]]*1)+(O69*0)</f>
        <v>272002.54999999981</v>
      </c>
    </row>
    <row r="70" spans="1:18" x14ac:dyDescent="0.25">
      <c r="A70" s="21">
        <v>205</v>
      </c>
      <c r="B70" s="21" t="s">
        <v>113</v>
      </c>
      <c r="C70" s="26">
        <v>20249</v>
      </c>
      <c r="D70" s="26">
        <v>2369</v>
      </c>
      <c r="E70" s="26">
        <v>1852</v>
      </c>
      <c r="G70" s="26">
        <f>Taulukko3[[#This Row],[Väestö, 18-64-vuotiaat (2023 ennuste)]]*Taulukko4[Perushinnat, €]</f>
        <v>1988654.2900000012</v>
      </c>
      <c r="H70" s="26">
        <f>Taulukko3[[#This Row],[Työttömät ja palveluissa olevat (2022)]]*Taulukko4[[ ]]</f>
        <v>2077873.5899999992</v>
      </c>
      <c r="I70" s="26">
        <f>Taulukko3[[#This Row],[Vieraskieliset (2022)]]*Taulukko4[[  ]]</f>
        <v>124398.84000000182</v>
      </c>
      <c r="J70" s="26">
        <f>SUM(Taulukko5[[#This Row],[Väestö, 18-64-vuotiaat]:[Vieraskieliset]])</f>
        <v>4190926.7200000021</v>
      </c>
      <c r="L70" s="32">
        <v>4188041.1999999946</v>
      </c>
      <c r="N70" s="39">
        <v>7001992.447344454</v>
      </c>
      <c r="O70" s="39">
        <v>7407723.4288787302</v>
      </c>
      <c r="P70" s="42">
        <f>(Taulukko6[[#This Row],[Valtionosuuden lisäys vuodelle 2025, ilman siirtymäajan rahoitusta*]]*0.5)+(O70*0.5)</f>
        <v>5797882.3144393619</v>
      </c>
      <c r="Q70" s="42">
        <f>(Taulukko6[[#This Row],[Valtionosuuden lisäys vuodelle 2025, ilman siirtymäajan rahoitusta*]]*0.75)+(O70*0.25)</f>
        <v>4992961.7572196778</v>
      </c>
      <c r="R70" s="42">
        <f>(Taulukko6[[#This Row],[Valtionosuuden lisäys vuodelle 2025, ilman siirtymäajan rahoitusta*]]*1)+(O70*0)</f>
        <v>4188041.1999999946</v>
      </c>
    </row>
    <row r="71" spans="1:18" x14ac:dyDescent="0.25">
      <c r="A71" s="21">
        <v>208</v>
      </c>
      <c r="B71" s="21" t="s">
        <v>114</v>
      </c>
      <c r="C71" s="26">
        <v>6273</v>
      </c>
      <c r="D71" s="26">
        <v>529</v>
      </c>
      <c r="E71" s="26">
        <v>386</v>
      </c>
      <c r="G71" s="26">
        <f>Taulukko3[[#This Row],[Väestö, 18-64-vuotiaat (2023 ennuste)]]*Taulukko4[Perushinnat, €]</f>
        <v>616071.33000000042</v>
      </c>
      <c r="H71" s="26">
        <f>Taulukko3[[#This Row],[Työttömät ja palveluissa olevat (2022)]]*Taulukko4[[ ]]</f>
        <v>463991.18999999983</v>
      </c>
      <c r="I71" s="26">
        <f>Taulukko3[[#This Row],[Vieraskieliset (2022)]]*Taulukko4[[  ]]</f>
        <v>25927.620000000381</v>
      </c>
      <c r="J71" s="26">
        <f>SUM(Taulukko5[[#This Row],[Väestö, 18-64-vuotiaat]:[Vieraskieliset]])</f>
        <v>1105990.1400000006</v>
      </c>
      <c r="L71" s="32">
        <v>1105008.379999999</v>
      </c>
      <c r="N71" s="39">
        <v>950449.05856250541</v>
      </c>
      <c r="O71" s="39">
        <v>1005522.9010907339</v>
      </c>
      <c r="P71" s="42">
        <f>(Taulukko6[[#This Row],[Valtionosuuden lisäys vuodelle 2025, ilman siirtymäajan rahoitusta*]]*0.5)+(O71*0.5)</f>
        <v>1055265.6405453663</v>
      </c>
      <c r="Q71" s="42">
        <f>(Taulukko6[[#This Row],[Valtionosuuden lisäys vuodelle 2025, ilman siirtymäajan rahoitusta*]]*0.75)+(O71*0.25)</f>
        <v>1080137.0102726826</v>
      </c>
      <c r="R71" s="42">
        <f>(Taulukko6[[#This Row],[Valtionosuuden lisäys vuodelle 2025, ilman siirtymäajan rahoitusta*]]*1)+(O71*0)</f>
        <v>1105008.379999999</v>
      </c>
    </row>
    <row r="72" spans="1:18" x14ac:dyDescent="0.25">
      <c r="A72" s="21">
        <v>211</v>
      </c>
      <c r="B72" s="21" t="s">
        <v>115</v>
      </c>
      <c r="C72" s="26">
        <v>18514</v>
      </c>
      <c r="D72" s="26">
        <v>1452</v>
      </c>
      <c r="E72" s="26">
        <v>986</v>
      </c>
      <c r="G72" s="26">
        <f>Taulukko3[[#This Row],[Väestö, 18-64-vuotiaat (2023 ennuste)]]*Taulukko4[Perushinnat, €]</f>
        <v>1818259.9400000011</v>
      </c>
      <c r="H72" s="26">
        <f>Taulukko3[[#This Row],[Työttömät ja palveluissa olevat (2022)]]*Taulukko4[[ ]]</f>
        <v>1273563.7199999995</v>
      </c>
      <c r="I72" s="26">
        <f>Taulukko3[[#This Row],[Vieraskieliset (2022)]]*Taulukko4[[  ]]</f>
        <v>66229.62000000097</v>
      </c>
      <c r="J72" s="26">
        <f>SUM(Taulukko5[[#This Row],[Väestö, 18-64-vuotiaat]:[Vieraskieliset]])</f>
        <v>3158053.2800000017</v>
      </c>
      <c r="L72" s="32">
        <v>3155413.9199999855</v>
      </c>
      <c r="N72" s="39">
        <v>2272526.4925499326</v>
      </c>
      <c r="O72" s="39">
        <v>2404208.2119060592</v>
      </c>
      <c r="P72" s="42">
        <f>(Taulukko6[[#This Row],[Valtionosuuden lisäys vuodelle 2025, ilman siirtymäajan rahoitusta*]]*0.5)+(O72*0.5)</f>
        <v>2779811.0659530223</v>
      </c>
      <c r="Q72" s="42">
        <f>(Taulukko6[[#This Row],[Valtionosuuden lisäys vuodelle 2025, ilman siirtymäajan rahoitusta*]]*0.75)+(O72*0.25)</f>
        <v>2967612.4929765039</v>
      </c>
      <c r="R72" s="42">
        <f>(Taulukko6[[#This Row],[Valtionosuuden lisäys vuodelle 2025, ilman siirtymäajan rahoitusta*]]*1)+(O72*0)</f>
        <v>3155413.9199999855</v>
      </c>
    </row>
    <row r="73" spans="1:18" x14ac:dyDescent="0.25">
      <c r="A73" s="21">
        <v>213</v>
      </c>
      <c r="B73" s="21" t="s">
        <v>116</v>
      </c>
      <c r="C73" s="26">
        <v>2433</v>
      </c>
      <c r="D73" s="26">
        <v>311</v>
      </c>
      <c r="E73" s="26">
        <v>94</v>
      </c>
      <c r="G73" s="26">
        <f>Taulukko3[[#This Row],[Väestö, 18-64-vuotiaat (2023 ennuste)]]*Taulukko4[Perushinnat, €]</f>
        <v>238944.93000000017</v>
      </c>
      <c r="H73" s="26">
        <f>Taulukko3[[#This Row],[Työttömät ja palveluissa olevat (2022)]]*Taulukko4[[ ]]</f>
        <v>272781.2099999999</v>
      </c>
      <c r="I73" s="26">
        <f>Taulukko3[[#This Row],[Vieraskieliset (2022)]]*Taulukko4[[  ]]</f>
        <v>6313.9800000000923</v>
      </c>
      <c r="J73" s="26">
        <f>SUM(Taulukko5[[#This Row],[Väestö, 18-64-vuotiaat]:[Vieraskieliset]])</f>
        <v>518040.12000000017</v>
      </c>
      <c r="L73" s="32">
        <v>517629.9600000002</v>
      </c>
      <c r="N73" s="39">
        <v>858401.23815508676</v>
      </c>
      <c r="O73" s="39">
        <v>908141.36277332867</v>
      </c>
      <c r="P73" s="42">
        <f>(Taulukko6[[#This Row],[Valtionosuuden lisäys vuodelle 2025, ilman siirtymäajan rahoitusta*]]*0.5)+(O73*0.5)</f>
        <v>712885.66138666449</v>
      </c>
      <c r="Q73" s="42">
        <f>(Taulukko6[[#This Row],[Valtionosuuden lisäys vuodelle 2025, ilman siirtymäajan rahoitusta*]]*0.75)+(O73*0.25)</f>
        <v>615257.81069333234</v>
      </c>
      <c r="R73" s="42">
        <f>(Taulukko6[[#This Row],[Valtionosuuden lisäys vuodelle 2025, ilman siirtymäajan rahoitusta*]]*1)+(O73*0)</f>
        <v>517629.9600000002</v>
      </c>
    </row>
    <row r="74" spans="1:18" x14ac:dyDescent="0.25">
      <c r="A74" s="21">
        <v>214</v>
      </c>
      <c r="B74" s="21" t="s">
        <v>117</v>
      </c>
      <c r="C74" s="26">
        <v>6380</v>
      </c>
      <c r="D74" s="26">
        <v>827</v>
      </c>
      <c r="E74" s="26">
        <v>556</v>
      </c>
      <c r="G74" s="26">
        <f>Taulukko3[[#This Row],[Väestö, 18-64-vuotiaat (2023 ennuste)]]*Taulukko4[Perushinnat, €]</f>
        <v>626579.8000000004</v>
      </c>
      <c r="H74" s="26">
        <f>Taulukko3[[#This Row],[Työttömät ja palveluissa olevat (2022)]]*Taulukko4[[ ]]</f>
        <v>725369.96999999974</v>
      </c>
      <c r="I74" s="26">
        <f>Taulukko3[[#This Row],[Vieraskieliset (2022)]]*Taulukko4[[  ]]</f>
        <v>37346.520000000542</v>
      </c>
      <c r="J74" s="26">
        <f>SUM(Taulukko5[[#This Row],[Väestö, 18-64-vuotiaat]:[Vieraskieliset]])</f>
        <v>1389296.2900000005</v>
      </c>
      <c r="L74" s="32">
        <v>1388313.7300000007</v>
      </c>
      <c r="N74" s="39">
        <v>1673037.5839801249</v>
      </c>
      <c r="O74" s="39">
        <v>1769981.8732230288</v>
      </c>
      <c r="P74" s="42">
        <f>(Taulukko6[[#This Row],[Valtionosuuden lisäys vuodelle 2025, ilman siirtymäajan rahoitusta*]]*0.5)+(O74*0.5)</f>
        <v>1579147.8016115148</v>
      </c>
      <c r="Q74" s="42">
        <f>(Taulukko6[[#This Row],[Valtionosuuden lisäys vuodelle 2025, ilman siirtymäajan rahoitusta*]]*0.75)+(O74*0.25)</f>
        <v>1483730.7658057578</v>
      </c>
      <c r="R74" s="42">
        <f>(Taulukko6[[#This Row],[Valtionosuuden lisäys vuodelle 2025, ilman siirtymäajan rahoitusta*]]*1)+(O74*0)</f>
        <v>1388313.7300000007</v>
      </c>
    </row>
    <row r="75" spans="1:18" x14ac:dyDescent="0.25">
      <c r="A75" s="21">
        <v>216</v>
      </c>
      <c r="B75" s="21" t="s">
        <v>118</v>
      </c>
      <c r="C75" s="26">
        <v>558</v>
      </c>
      <c r="D75" s="26">
        <v>89</v>
      </c>
      <c r="E75" s="26">
        <v>23</v>
      </c>
      <c r="G75" s="26">
        <f>Taulukko3[[#This Row],[Väestö, 18-64-vuotiaat (2023 ennuste)]]*Taulukko4[Perushinnat, €]</f>
        <v>54801.180000000037</v>
      </c>
      <c r="H75" s="26">
        <f>Taulukko3[[#This Row],[Työttömät ja palveluissa olevat (2022)]]*Taulukko4[[ ]]</f>
        <v>78062.789999999964</v>
      </c>
      <c r="I75" s="26">
        <f>Taulukko3[[#This Row],[Vieraskieliset (2022)]]*Taulukko4[[  ]]</f>
        <v>1544.9100000000226</v>
      </c>
      <c r="J75" s="26">
        <f>SUM(Taulukko5[[#This Row],[Väestö, 18-64-vuotiaat]:[Vieraskieliset]])</f>
        <v>134408.88000000003</v>
      </c>
      <c r="L75" s="32">
        <v>134307.91999999937</v>
      </c>
      <c r="N75" s="39">
        <v>179773.98050085301</v>
      </c>
      <c r="O75" s="39">
        <v>190190.99738732478</v>
      </c>
      <c r="P75" s="42">
        <f>(Taulukko6[[#This Row],[Valtionosuuden lisäys vuodelle 2025, ilman siirtymäajan rahoitusta*]]*0.5)+(O75*0.5)</f>
        <v>162249.45869366208</v>
      </c>
      <c r="Q75" s="42">
        <f>(Taulukko6[[#This Row],[Valtionosuuden lisäys vuodelle 2025, ilman siirtymäajan rahoitusta*]]*0.75)+(O75*0.25)</f>
        <v>148278.68934683074</v>
      </c>
      <c r="R75" s="42">
        <f>(Taulukko6[[#This Row],[Valtionosuuden lisäys vuodelle 2025, ilman siirtymäajan rahoitusta*]]*1)+(O75*0)</f>
        <v>134307.91999999937</v>
      </c>
    </row>
    <row r="76" spans="1:18" x14ac:dyDescent="0.25">
      <c r="A76" s="21">
        <v>217</v>
      </c>
      <c r="B76" s="21" t="s">
        <v>119</v>
      </c>
      <c r="C76" s="26">
        <v>2769</v>
      </c>
      <c r="D76" s="26">
        <v>253</v>
      </c>
      <c r="E76" s="26">
        <v>131</v>
      </c>
      <c r="G76" s="26">
        <f>Taulukko3[[#This Row],[Väestö, 18-64-vuotiaat (2023 ennuste)]]*Taulukko4[Perushinnat, €]</f>
        <v>271943.49000000017</v>
      </c>
      <c r="H76" s="26">
        <f>Taulukko3[[#This Row],[Työttömät ja palveluissa olevat (2022)]]*Taulukko4[[ ]]</f>
        <v>221908.82999999993</v>
      </c>
      <c r="I76" s="26">
        <f>Taulukko3[[#This Row],[Vieraskieliset (2022)]]*Taulukko4[[  ]]</f>
        <v>8799.2700000001278</v>
      </c>
      <c r="J76" s="26">
        <f>SUM(Taulukko5[[#This Row],[Väestö, 18-64-vuotiaat]:[Vieraskieliset]])</f>
        <v>502651.5900000002</v>
      </c>
      <c r="L76" s="32">
        <v>502226.23000000033</v>
      </c>
      <c r="N76" s="39">
        <v>416330.3115476853</v>
      </c>
      <c r="O76" s="39">
        <v>440454.60291432001</v>
      </c>
      <c r="P76" s="42">
        <f>(Taulukko6[[#This Row],[Valtionosuuden lisäys vuodelle 2025, ilman siirtymäajan rahoitusta*]]*0.5)+(O76*0.5)</f>
        <v>471340.41645716014</v>
      </c>
      <c r="Q76" s="42">
        <f>(Taulukko6[[#This Row],[Valtionosuuden lisäys vuodelle 2025, ilman siirtymäajan rahoitusta*]]*0.75)+(O76*0.25)</f>
        <v>486783.32322858024</v>
      </c>
      <c r="R76" s="42">
        <f>(Taulukko6[[#This Row],[Valtionosuuden lisäys vuodelle 2025, ilman siirtymäajan rahoitusta*]]*1)+(O76*0)</f>
        <v>502226.23000000033</v>
      </c>
    </row>
    <row r="77" spans="1:18" x14ac:dyDescent="0.25">
      <c r="A77" s="21">
        <v>218</v>
      </c>
      <c r="B77" s="21" t="s">
        <v>120</v>
      </c>
      <c r="C77" s="26">
        <v>536</v>
      </c>
      <c r="D77" s="26">
        <v>47</v>
      </c>
      <c r="E77" s="26">
        <v>19</v>
      </c>
      <c r="G77" s="26">
        <f>Taulukko3[[#This Row],[Väestö, 18-64-vuotiaat (2023 ennuste)]]*Taulukko4[Perushinnat, €]</f>
        <v>52640.560000000034</v>
      </c>
      <c r="H77" s="26">
        <f>Taulukko3[[#This Row],[Työttömät ja palveluissa olevat (2022)]]*Taulukko4[[ ]]</f>
        <v>41224.169999999984</v>
      </c>
      <c r="I77" s="26">
        <f>Taulukko3[[#This Row],[Vieraskieliset (2022)]]*Taulukko4[[  ]]</f>
        <v>1276.2300000000187</v>
      </c>
      <c r="J77" s="26">
        <f>SUM(Taulukko5[[#This Row],[Väestö, 18-64-vuotiaat]:[Vieraskieliset]])</f>
        <v>95140.960000000036</v>
      </c>
      <c r="L77" s="32">
        <v>95050.640000000014</v>
      </c>
      <c r="N77" s="39">
        <v>97128.464912568874</v>
      </c>
      <c r="O77" s="39">
        <v>102756.58115237426</v>
      </c>
      <c r="P77" s="42">
        <f>(Taulukko6[[#This Row],[Valtionosuuden lisäys vuodelle 2025, ilman siirtymäajan rahoitusta*]]*0.5)+(O77*0.5)</f>
        <v>98903.610576187144</v>
      </c>
      <c r="Q77" s="42">
        <f>(Taulukko6[[#This Row],[Valtionosuuden lisäys vuodelle 2025, ilman siirtymäajan rahoitusta*]]*0.75)+(O77*0.25)</f>
        <v>96977.125288093579</v>
      </c>
      <c r="R77" s="42">
        <f>(Taulukko6[[#This Row],[Valtionosuuden lisäys vuodelle 2025, ilman siirtymäajan rahoitusta*]]*1)+(O77*0)</f>
        <v>95050.640000000014</v>
      </c>
    </row>
    <row r="78" spans="1:18" x14ac:dyDescent="0.25">
      <c r="A78" s="21">
        <v>224</v>
      </c>
      <c r="B78" s="21" t="s">
        <v>121</v>
      </c>
      <c r="C78" s="26">
        <v>4598</v>
      </c>
      <c r="D78" s="26">
        <v>574</v>
      </c>
      <c r="E78" s="26">
        <v>653</v>
      </c>
      <c r="G78" s="26">
        <f>Taulukko3[[#This Row],[Väestö, 18-64-vuotiaat (2023 ennuste)]]*Taulukko4[Perushinnat, €]</f>
        <v>451569.58000000031</v>
      </c>
      <c r="H78" s="26">
        <f>Taulukko3[[#This Row],[Työttömät ja palveluissa olevat (2022)]]*Taulukko4[[ ]]</f>
        <v>503461.13999999984</v>
      </c>
      <c r="I78" s="26">
        <f>Taulukko3[[#This Row],[Vieraskieliset (2022)]]*Taulukko4[[  ]]</f>
        <v>43862.010000000642</v>
      </c>
      <c r="J78" s="26">
        <f>SUM(Taulukko5[[#This Row],[Väestö, 18-64-vuotiaat]:[Vieraskieliset]])</f>
        <v>998892.7300000008</v>
      </c>
      <c r="L78" s="32">
        <v>998211.36999999953</v>
      </c>
      <c r="N78" s="39">
        <v>1141790.8717084043</v>
      </c>
      <c r="O78" s="39">
        <v>1207952.0300599562</v>
      </c>
      <c r="P78" s="42">
        <f>(Taulukko6[[#This Row],[Valtionosuuden lisäys vuodelle 2025, ilman siirtymäajan rahoitusta*]]*0.5)+(O78*0.5)</f>
        <v>1103081.7000299778</v>
      </c>
      <c r="Q78" s="42">
        <f>(Taulukko6[[#This Row],[Valtionosuuden lisäys vuodelle 2025, ilman siirtymäajan rahoitusta*]]*0.75)+(O78*0.25)</f>
        <v>1050646.5350149886</v>
      </c>
      <c r="R78" s="42">
        <f>(Taulukko6[[#This Row],[Valtionosuuden lisäys vuodelle 2025, ilman siirtymäajan rahoitusta*]]*1)+(O78*0)</f>
        <v>998211.36999999953</v>
      </c>
    </row>
    <row r="79" spans="1:18" x14ac:dyDescent="0.25">
      <c r="A79" s="21">
        <v>226</v>
      </c>
      <c r="B79" s="21" t="s">
        <v>122</v>
      </c>
      <c r="C79" s="26">
        <v>1703</v>
      </c>
      <c r="D79" s="26">
        <v>248</v>
      </c>
      <c r="E79" s="26">
        <v>55</v>
      </c>
      <c r="G79" s="26">
        <f>Taulukko3[[#This Row],[Väestö, 18-64-vuotiaat (2023 ennuste)]]*Taulukko4[Perushinnat, €]</f>
        <v>167251.63000000012</v>
      </c>
      <c r="H79" s="26">
        <f>Taulukko3[[#This Row],[Työttömät ja palveluissa olevat (2022)]]*Taulukko4[[ ]]</f>
        <v>217523.27999999991</v>
      </c>
      <c r="I79" s="26">
        <f>Taulukko3[[#This Row],[Vieraskieliset (2022)]]*Taulukko4[[  ]]</f>
        <v>3694.350000000054</v>
      </c>
      <c r="J79" s="26">
        <f>SUM(Taulukko5[[#This Row],[Väestö, 18-64-vuotiaat]:[Vieraskieliset]])</f>
        <v>388469.26000000007</v>
      </c>
      <c r="L79" s="32">
        <v>388178.37999999995</v>
      </c>
      <c r="N79" s="39">
        <v>520785.32780526445</v>
      </c>
      <c r="O79" s="39">
        <v>550962.27298309247</v>
      </c>
      <c r="P79" s="42">
        <f>(Taulukko6[[#This Row],[Valtionosuuden lisäys vuodelle 2025, ilman siirtymäajan rahoitusta*]]*0.5)+(O79*0.5)</f>
        <v>469570.32649154624</v>
      </c>
      <c r="Q79" s="42">
        <f>(Taulukko6[[#This Row],[Valtionosuuden lisäys vuodelle 2025, ilman siirtymäajan rahoitusta*]]*0.75)+(O79*0.25)</f>
        <v>428874.35324577312</v>
      </c>
      <c r="R79" s="42">
        <f>(Taulukko6[[#This Row],[Valtionosuuden lisäys vuodelle 2025, ilman siirtymäajan rahoitusta*]]*1)+(O79*0)</f>
        <v>388178.37999999995</v>
      </c>
    </row>
    <row r="80" spans="1:18" x14ac:dyDescent="0.25">
      <c r="A80" s="21">
        <v>230</v>
      </c>
      <c r="B80" s="21" t="s">
        <v>123</v>
      </c>
      <c r="C80" s="26">
        <v>1081</v>
      </c>
      <c r="D80" s="26">
        <v>131</v>
      </c>
      <c r="E80" s="26">
        <v>95</v>
      </c>
      <c r="G80" s="26">
        <f>Taulukko3[[#This Row],[Väestö, 18-64-vuotiaat (2023 ennuste)]]*Taulukko4[Perushinnat, €]</f>
        <v>106165.01000000007</v>
      </c>
      <c r="H80" s="26">
        <f>Taulukko3[[#This Row],[Työttömät ja palveluissa olevat (2022)]]*Taulukko4[[ ]]</f>
        <v>114901.40999999996</v>
      </c>
      <c r="I80" s="26">
        <f>Taulukko3[[#This Row],[Vieraskieliset (2022)]]*Taulukko4[[  ]]</f>
        <v>6381.1500000000933</v>
      </c>
      <c r="J80" s="26">
        <f>SUM(Taulukko5[[#This Row],[Väestö, 18-64-vuotiaat]:[Vieraskieliset]])</f>
        <v>227447.57000000012</v>
      </c>
      <c r="L80" s="32">
        <v>227268.7699999997</v>
      </c>
      <c r="N80" s="39">
        <v>218162.45921600063</v>
      </c>
      <c r="O80" s="39">
        <v>230803.89940281623</v>
      </c>
      <c r="P80" s="42">
        <f>(Taulukko6[[#This Row],[Valtionosuuden lisäys vuodelle 2025, ilman siirtymäajan rahoitusta*]]*0.5)+(O80*0.5)</f>
        <v>229036.33470140796</v>
      </c>
      <c r="Q80" s="42">
        <f>(Taulukko6[[#This Row],[Valtionosuuden lisäys vuodelle 2025, ilman siirtymäajan rahoitusta*]]*0.75)+(O80*0.25)</f>
        <v>228152.55235070383</v>
      </c>
      <c r="R80" s="42">
        <f>(Taulukko6[[#This Row],[Valtionosuuden lisäys vuodelle 2025, ilman siirtymäajan rahoitusta*]]*1)+(O80*0)</f>
        <v>227268.7699999997</v>
      </c>
    </row>
    <row r="81" spans="1:18" x14ac:dyDescent="0.25">
      <c r="A81" s="21">
        <v>231</v>
      </c>
      <c r="B81" s="21" t="s">
        <v>124</v>
      </c>
      <c r="C81" s="26">
        <v>574</v>
      </c>
      <c r="D81" s="26">
        <v>60</v>
      </c>
      <c r="E81" s="26">
        <v>173</v>
      </c>
      <c r="G81" s="26">
        <f>Taulukko3[[#This Row],[Väestö, 18-64-vuotiaat (2023 ennuste)]]*Taulukko4[Perushinnat, €]</f>
        <v>56372.540000000037</v>
      </c>
      <c r="H81" s="26">
        <f>Taulukko3[[#This Row],[Työttömät ja palveluissa olevat (2022)]]*Taulukko4[[ ]]</f>
        <v>52626.599999999977</v>
      </c>
      <c r="I81" s="26">
        <f>Taulukko3[[#This Row],[Vieraskieliset (2022)]]*Taulukko4[[  ]]</f>
        <v>11620.410000000171</v>
      </c>
      <c r="J81" s="26">
        <f>SUM(Taulukko5[[#This Row],[Väestö, 18-64-vuotiaat]:[Vieraskieliset]])</f>
        <v>120619.55000000019</v>
      </c>
      <c r="L81" s="32">
        <v>120515.7900000001</v>
      </c>
      <c r="N81" s="39">
        <v>125614.46832655024</v>
      </c>
      <c r="O81" s="39">
        <v>132893.2081869976</v>
      </c>
      <c r="P81" s="42">
        <f>(Taulukko6[[#This Row],[Valtionosuuden lisäys vuodelle 2025, ilman siirtymäajan rahoitusta*]]*0.5)+(O81*0.5)</f>
        <v>126704.49909349885</v>
      </c>
      <c r="Q81" s="42">
        <f>(Taulukko6[[#This Row],[Valtionosuuden lisäys vuodelle 2025, ilman siirtymäajan rahoitusta*]]*0.75)+(O81*0.25)</f>
        <v>123610.14454674948</v>
      </c>
      <c r="R81" s="42">
        <f>(Taulukko6[[#This Row],[Valtionosuuden lisäys vuodelle 2025, ilman siirtymäajan rahoitusta*]]*1)+(O81*0)</f>
        <v>120515.7900000001</v>
      </c>
    </row>
    <row r="82" spans="1:18" x14ac:dyDescent="0.25">
      <c r="A82" s="21">
        <v>232</v>
      </c>
      <c r="B82" s="21" t="s">
        <v>125</v>
      </c>
      <c r="C82" s="26">
        <v>6500</v>
      </c>
      <c r="D82" s="26">
        <v>730</v>
      </c>
      <c r="E82" s="26">
        <v>379</v>
      </c>
      <c r="G82" s="26">
        <f>Taulukko3[[#This Row],[Väestö, 18-64-vuotiaat (2023 ennuste)]]*Taulukko4[Perushinnat, €]</f>
        <v>638365.00000000047</v>
      </c>
      <c r="H82" s="26">
        <f>Taulukko3[[#This Row],[Työttömät ja palveluissa olevat (2022)]]*Taulukko4[[ ]]</f>
        <v>640290.29999999981</v>
      </c>
      <c r="I82" s="26">
        <f>Taulukko3[[#This Row],[Vieraskieliset (2022)]]*Taulukko4[[  ]]</f>
        <v>25457.430000000371</v>
      </c>
      <c r="J82" s="26">
        <f>SUM(Taulukko5[[#This Row],[Väestö, 18-64-vuotiaat]:[Vieraskieliset]])</f>
        <v>1304112.7300000007</v>
      </c>
      <c r="L82" s="32">
        <v>1303110.0899999966</v>
      </c>
      <c r="N82" s="39">
        <v>1484444.9581061532</v>
      </c>
      <c r="O82" s="39">
        <v>1570461.2333899743</v>
      </c>
      <c r="P82" s="42">
        <f>(Taulukko6[[#This Row],[Valtionosuuden lisäys vuodelle 2025, ilman siirtymäajan rahoitusta*]]*0.5)+(O82*0.5)</f>
        <v>1436785.6616949853</v>
      </c>
      <c r="Q82" s="42">
        <f>(Taulukko6[[#This Row],[Valtionosuuden lisäys vuodelle 2025, ilman siirtymäajan rahoitusta*]]*0.75)+(O82*0.25)</f>
        <v>1369947.875847491</v>
      </c>
      <c r="R82" s="42">
        <f>(Taulukko6[[#This Row],[Valtionosuuden lisäys vuodelle 2025, ilman siirtymäajan rahoitusta*]]*1)+(O82*0)</f>
        <v>1303110.0899999966</v>
      </c>
    </row>
    <row r="83" spans="1:18" x14ac:dyDescent="0.25">
      <c r="A83" s="21">
        <v>233</v>
      </c>
      <c r="B83" s="21" t="s">
        <v>126</v>
      </c>
      <c r="C83" s="26">
        <v>7499</v>
      </c>
      <c r="D83" s="26">
        <v>579</v>
      </c>
      <c r="E83" s="26">
        <v>499</v>
      </c>
      <c r="G83" s="26">
        <f>Taulukko3[[#This Row],[Väestö, 18-64-vuotiaat (2023 ennuste)]]*Taulukko4[Perushinnat, €]</f>
        <v>736476.7900000005</v>
      </c>
      <c r="H83" s="26">
        <f>Taulukko3[[#This Row],[Työttömät ja palveluissa olevat (2022)]]*Taulukko4[[ ]]</f>
        <v>507846.68999999983</v>
      </c>
      <c r="I83" s="26">
        <f>Taulukko3[[#This Row],[Vieraskieliset (2022)]]*Taulukko4[[  ]]</f>
        <v>33517.830000000489</v>
      </c>
      <c r="J83" s="26">
        <f>SUM(Taulukko5[[#This Row],[Väestö, 18-64-vuotiaat]:[Vieraskieliset]])</f>
        <v>1277841.310000001</v>
      </c>
      <c r="L83" s="32">
        <v>1276654.7499999951</v>
      </c>
      <c r="N83" s="39">
        <v>1194156.03593577</v>
      </c>
      <c r="O83" s="39">
        <v>1263351.497685954</v>
      </c>
      <c r="P83" s="42">
        <f>(Taulukko6[[#This Row],[Valtionosuuden lisäys vuodelle 2025, ilman siirtymäajan rahoitusta*]]*0.5)+(O83*0.5)</f>
        <v>1270003.1238429747</v>
      </c>
      <c r="Q83" s="42">
        <f>(Taulukko6[[#This Row],[Valtionosuuden lisäys vuodelle 2025, ilman siirtymäajan rahoitusta*]]*0.75)+(O83*0.25)</f>
        <v>1273328.9369214848</v>
      </c>
      <c r="R83" s="42">
        <f>(Taulukko6[[#This Row],[Valtionosuuden lisäys vuodelle 2025, ilman siirtymäajan rahoitusta*]]*1)+(O83*0)</f>
        <v>1276654.7499999951</v>
      </c>
    </row>
    <row r="84" spans="1:18" x14ac:dyDescent="0.25">
      <c r="A84" s="21">
        <v>235</v>
      </c>
      <c r="B84" s="21" t="s">
        <v>127</v>
      </c>
      <c r="C84" s="26">
        <v>5835</v>
      </c>
      <c r="D84" s="26">
        <v>362</v>
      </c>
      <c r="E84" s="26">
        <v>1015</v>
      </c>
      <c r="G84" s="26">
        <f>Taulukko3[[#This Row],[Väestö, 18-64-vuotiaat (2023 ennuste)]]*Taulukko4[Perushinnat, €]</f>
        <v>573055.35000000033</v>
      </c>
      <c r="H84" s="26">
        <f>Taulukko3[[#This Row],[Työttömät ja palveluissa olevat (2022)]]*Taulukko4[[ ]]</f>
        <v>317513.81999999989</v>
      </c>
      <c r="I84" s="26">
        <f>Taulukko3[[#This Row],[Vieraskieliset (2022)]]*Taulukko4[[  ]]</f>
        <v>68177.550000000992</v>
      </c>
      <c r="J84" s="26">
        <f>SUM(Taulukko5[[#This Row],[Väestö, 18-64-vuotiaat]:[Vieraskieliset]])</f>
        <v>958746.72000000114</v>
      </c>
      <c r="L84" s="32">
        <v>957902.31999999424</v>
      </c>
      <c r="N84" s="39">
        <v>648918.37721028458</v>
      </c>
      <c r="O84" s="39">
        <v>686520.00161949277</v>
      </c>
      <c r="P84" s="42">
        <f>(Taulukko6[[#This Row],[Valtionosuuden lisäys vuodelle 2025, ilman siirtymäajan rahoitusta*]]*0.5)+(O84*0.5)</f>
        <v>822211.16080974345</v>
      </c>
      <c r="Q84" s="42">
        <f>(Taulukko6[[#This Row],[Valtionosuuden lisäys vuodelle 2025, ilman siirtymäajan rahoitusta*]]*0.75)+(O84*0.25)</f>
        <v>890056.74040486885</v>
      </c>
      <c r="R84" s="42">
        <f>(Taulukko6[[#This Row],[Valtionosuuden lisäys vuodelle 2025, ilman siirtymäajan rahoitusta*]]*1)+(O84*0)</f>
        <v>957902.31999999424</v>
      </c>
    </row>
    <row r="85" spans="1:18" x14ac:dyDescent="0.25">
      <c r="A85" s="21">
        <v>236</v>
      </c>
      <c r="B85" s="21" t="s">
        <v>128</v>
      </c>
      <c r="C85" s="26">
        <v>2169</v>
      </c>
      <c r="D85" s="26">
        <v>198</v>
      </c>
      <c r="E85" s="26">
        <v>89</v>
      </c>
      <c r="G85" s="26">
        <f>Taulukko3[[#This Row],[Väestö, 18-64-vuotiaat (2023 ennuste)]]*Taulukko4[Perushinnat, €]</f>
        <v>213017.49000000014</v>
      </c>
      <c r="H85" s="26">
        <f>Taulukko3[[#This Row],[Työttömät ja palveluissa olevat (2022)]]*Taulukko4[[ ]]</f>
        <v>173667.77999999994</v>
      </c>
      <c r="I85" s="26">
        <f>Taulukko3[[#This Row],[Vieraskieliset (2022)]]*Taulukko4[[  ]]</f>
        <v>5978.1300000000874</v>
      </c>
      <c r="J85" s="26">
        <f>SUM(Taulukko5[[#This Row],[Väestö, 18-64-vuotiaat]:[Vieraskieliset]])</f>
        <v>392663.40000000014</v>
      </c>
      <c r="L85" s="32">
        <v>392331.63999999966</v>
      </c>
      <c r="N85" s="39">
        <v>307522.95260709443</v>
      </c>
      <c r="O85" s="39">
        <v>325342.39333684207</v>
      </c>
      <c r="P85" s="42">
        <f>(Taulukko6[[#This Row],[Valtionosuuden lisäys vuodelle 2025, ilman siirtymäajan rahoitusta*]]*0.5)+(O85*0.5)</f>
        <v>358837.01666842087</v>
      </c>
      <c r="Q85" s="42">
        <f>(Taulukko6[[#This Row],[Valtionosuuden lisäys vuodelle 2025, ilman siirtymäajan rahoitusta*]]*0.75)+(O85*0.25)</f>
        <v>375584.32833421027</v>
      </c>
      <c r="R85" s="42">
        <f>(Taulukko6[[#This Row],[Valtionosuuden lisäys vuodelle 2025, ilman siirtymäajan rahoitusta*]]*1)+(O85*0)</f>
        <v>392331.63999999966</v>
      </c>
    </row>
    <row r="86" spans="1:18" x14ac:dyDescent="0.25">
      <c r="A86" s="21">
        <v>239</v>
      </c>
      <c r="B86" s="21" t="s">
        <v>129</v>
      </c>
      <c r="C86" s="26">
        <v>903</v>
      </c>
      <c r="D86" s="26">
        <v>89</v>
      </c>
      <c r="E86" s="26">
        <v>39</v>
      </c>
      <c r="G86" s="26">
        <f>Taulukko3[[#This Row],[Väestö, 18-64-vuotiaat (2023 ennuste)]]*Taulukko4[Perushinnat, €]</f>
        <v>88683.630000000063</v>
      </c>
      <c r="H86" s="26">
        <f>Taulukko3[[#This Row],[Työttömät ja palveluissa olevat (2022)]]*Taulukko4[[ ]]</f>
        <v>78062.789999999964</v>
      </c>
      <c r="I86" s="26">
        <f>Taulukko3[[#This Row],[Vieraskieliset (2022)]]*Taulukko4[[  ]]</f>
        <v>2619.6300000000383</v>
      </c>
      <c r="J86" s="26">
        <f>SUM(Taulukko5[[#This Row],[Väestö, 18-64-vuotiaat]:[Vieraskieliset]])</f>
        <v>169366.05000000008</v>
      </c>
      <c r="L86" s="32">
        <v>169203.08999999933</v>
      </c>
      <c r="N86" s="39">
        <v>170768.51037477367</v>
      </c>
      <c r="O86" s="39">
        <v>180663.70461420479</v>
      </c>
      <c r="P86" s="42">
        <f>(Taulukko6[[#This Row],[Valtionosuuden lisäys vuodelle 2025, ilman siirtymäajan rahoitusta*]]*0.5)+(O86*0.5)</f>
        <v>174933.39730710204</v>
      </c>
      <c r="Q86" s="42">
        <f>(Taulukko6[[#This Row],[Valtionosuuden lisäys vuodelle 2025, ilman siirtymäajan rahoitusta*]]*0.75)+(O86*0.25)</f>
        <v>172068.24365355069</v>
      </c>
      <c r="R86" s="42">
        <f>(Taulukko6[[#This Row],[Valtionosuuden lisäys vuodelle 2025, ilman siirtymäajan rahoitusta*]]*1)+(O86*0)</f>
        <v>169203.08999999933</v>
      </c>
    </row>
    <row r="87" spans="1:18" x14ac:dyDescent="0.25">
      <c r="A87" s="21">
        <v>240</v>
      </c>
      <c r="B87" s="21" t="s">
        <v>130</v>
      </c>
      <c r="C87" s="26">
        <v>10238</v>
      </c>
      <c r="D87" s="26">
        <v>1782</v>
      </c>
      <c r="E87" s="26">
        <v>989</v>
      </c>
      <c r="G87" s="26">
        <f>Taulukko3[[#This Row],[Väestö, 18-64-vuotiaat (2023 ennuste)]]*Taulukko4[Perushinnat, €]</f>
        <v>1005473.9800000007</v>
      </c>
      <c r="H87" s="26">
        <f>Taulukko3[[#This Row],[Työttömät ja palveluissa olevat (2022)]]*Taulukko4[[ ]]</f>
        <v>1563010.0199999993</v>
      </c>
      <c r="I87" s="26">
        <f>Taulukko3[[#This Row],[Vieraskieliset (2022)]]*Taulukko4[[  ]]</f>
        <v>66431.130000000965</v>
      </c>
      <c r="J87" s="26">
        <f>SUM(Taulukko5[[#This Row],[Väestö, 18-64-vuotiaat]:[Vieraskieliset]])</f>
        <v>2634915.1300000008</v>
      </c>
      <c r="L87" s="32">
        <v>2633347.2099999967</v>
      </c>
      <c r="N87" s="39">
        <v>3865452.2938026385</v>
      </c>
      <c r="O87" s="39">
        <v>4089436.2190971114</v>
      </c>
      <c r="P87" s="42">
        <f>(Taulukko6[[#This Row],[Valtionosuuden lisäys vuodelle 2025, ilman siirtymäajan rahoitusta*]]*0.5)+(O87*0.5)</f>
        <v>3361391.7145485543</v>
      </c>
      <c r="Q87" s="42">
        <f>(Taulukko6[[#This Row],[Valtionosuuden lisäys vuodelle 2025, ilman siirtymäajan rahoitusta*]]*0.75)+(O87*0.25)</f>
        <v>2997369.4622742753</v>
      </c>
      <c r="R87" s="42">
        <f>(Taulukko6[[#This Row],[Valtionosuuden lisäys vuodelle 2025, ilman siirtymäajan rahoitusta*]]*1)+(O87*0)</f>
        <v>2633347.2099999967</v>
      </c>
    </row>
    <row r="88" spans="1:18" x14ac:dyDescent="0.25">
      <c r="A88" s="21">
        <v>241</v>
      </c>
      <c r="B88" s="21" t="s">
        <v>131</v>
      </c>
      <c r="C88" s="26">
        <v>4070</v>
      </c>
      <c r="D88" s="26">
        <v>444</v>
      </c>
      <c r="E88" s="26">
        <v>78</v>
      </c>
      <c r="G88" s="26">
        <f>Taulukko3[[#This Row],[Väestö, 18-64-vuotiaat (2023 ennuste)]]*Taulukko4[Perushinnat, €]</f>
        <v>399714.70000000024</v>
      </c>
      <c r="H88" s="26">
        <f>Taulukko3[[#This Row],[Työttömät ja palveluissa olevat (2022)]]*Taulukko4[[ ]]</f>
        <v>389436.83999999985</v>
      </c>
      <c r="I88" s="26">
        <f>Taulukko3[[#This Row],[Vieraskieliset (2022)]]*Taulukko4[[  ]]</f>
        <v>5239.2600000000766</v>
      </c>
      <c r="J88" s="26">
        <f>SUM(Taulukko5[[#This Row],[Väestö, 18-64-vuotiaat]:[Vieraskieliset]])</f>
        <v>794390.80000000016</v>
      </c>
      <c r="L88" s="32">
        <v>793768.47999999882</v>
      </c>
      <c r="N88" s="39">
        <v>1033699.0013204033</v>
      </c>
      <c r="O88" s="39">
        <v>1093596.7680733209</v>
      </c>
      <c r="P88" s="42">
        <f>(Taulukko6[[#This Row],[Valtionosuuden lisäys vuodelle 2025, ilman siirtymäajan rahoitusta*]]*0.5)+(O88*0.5)</f>
        <v>943682.62403665984</v>
      </c>
      <c r="Q88" s="42">
        <f>(Taulukko6[[#This Row],[Valtionosuuden lisäys vuodelle 2025, ilman siirtymäajan rahoitusta*]]*0.75)+(O88*0.25)</f>
        <v>868725.55201832938</v>
      </c>
      <c r="R88" s="42">
        <f>(Taulukko6[[#This Row],[Valtionosuuden lisäys vuodelle 2025, ilman siirtymäajan rahoitusta*]]*1)+(O88*0)</f>
        <v>793768.47999999882</v>
      </c>
    </row>
    <row r="89" spans="1:18" x14ac:dyDescent="0.25">
      <c r="A89" s="21">
        <v>244</v>
      </c>
      <c r="B89" s="21" t="s">
        <v>132</v>
      </c>
      <c r="C89" s="26">
        <v>11028</v>
      </c>
      <c r="D89" s="26">
        <v>839</v>
      </c>
      <c r="E89" s="26">
        <v>266</v>
      </c>
      <c r="G89" s="26">
        <f>Taulukko3[[#This Row],[Väestö, 18-64-vuotiaat (2023 ennuste)]]*Taulukko4[Perushinnat, €]</f>
        <v>1083059.8800000008</v>
      </c>
      <c r="H89" s="26">
        <f>Taulukko3[[#This Row],[Työttömät ja palveluissa olevat (2022)]]*Taulukko4[[ ]]</f>
        <v>735895.28999999969</v>
      </c>
      <c r="I89" s="26">
        <f>Taulukko3[[#This Row],[Vieraskieliset (2022)]]*Taulukko4[[  ]]</f>
        <v>17867.220000000263</v>
      </c>
      <c r="J89" s="26">
        <f>SUM(Taulukko5[[#This Row],[Väestö, 18-64-vuotiaat]:[Vieraskieliset]])</f>
        <v>1836822.3900000006</v>
      </c>
      <c r="L89" s="32">
        <v>1835234.5500000028</v>
      </c>
      <c r="N89" s="39">
        <v>1801901.3228278239</v>
      </c>
      <c r="O89" s="39">
        <v>1906312.6311570858</v>
      </c>
      <c r="P89" s="42">
        <f>(Taulukko6[[#This Row],[Valtionosuuden lisäys vuodelle 2025, ilman siirtymäajan rahoitusta*]]*0.5)+(O89*0.5)</f>
        <v>1870773.5905785444</v>
      </c>
      <c r="Q89" s="42">
        <f>(Taulukko6[[#This Row],[Valtionosuuden lisäys vuodelle 2025, ilman siirtymäajan rahoitusta*]]*0.75)+(O89*0.25)</f>
        <v>1853004.0702892737</v>
      </c>
      <c r="R89" s="42">
        <f>(Taulukko6[[#This Row],[Valtionosuuden lisäys vuodelle 2025, ilman siirtymäajan rahoitusta*]]*1)+(O89*0)</f>
        <v>1835234.5500000028</v>
      </c>
    </row>
    <row r="90" spans="1:18" x14ac:dyDescent="0.25">
      <c r="A90" s="21">
        <v>245</v>
      </c>
      <c r="B90" s="21" t="s">
        <v>133</v>
      </c>
      <c r="C90" s="26">
        <v>22951</v>
      </c>
      <c r="D90" s="26">
        <v>2634</v>
      </c>
      <c r="E90" s="26">
        <v>5491</v>
      </c>
      <c r="G90" s="26">
        <f>Taulukko3[[#This Row],[Väestö, 18-64-vuotiaat (2023 ennuste)]]*Taulukko4[Perushinnat, €]</f>
        <v>2254017.7100000014</v>
      </c>
      <c r="H90" s="26">
        <f>Taulukko3[[#This Row],[Työttömät ja palveluissa olevat (2022)]]*Taulukko4[[ ]]</f>
        <v>2310307.7399999993</v>
      </c>
      <c r="I90" s="26">
        <f>Taulukko3[[#This Row],[Vieraskieliset (2022)]]*Taulukko4[[  ]]</f>
        <v>368830.47000000539</v>
      </c>
      <c r="J90" s="26">
        <f>SUM(Taulukko5[[#This Row],[Väestö, 18-64-vuotiaat]:[Vieraskieliset]])</f>
        <v>4933155.9200000064</v>
      </c>
      <c r="L90" s="32">
        <v>4930094.8799999841</v>
      </c>
      <c r="N90" s="39">
        <v>3863583.6056944863</v>
      </c>
      <c r="O90" s="39">
        <v>4087459.2497153073</v>
      </c>
      <c r="P90" s="42">
        <f>(Taulukko6[[#This Row],[Valtionosuuden lisäys vuodelle 2025, ilman siirtymäajan rahoitusta*]]*0.5)+(O90*0.5)</f>
        <v>4508777.0648576459</v>
      </c>
      <c r="Q90" s="42">
        <f>(Taulukko6[[#This Row],[Valtionosuuden lisäys vuodelle 2025, ilman siirtymäajan rahoitusta*]]*0.75)+(O90*0.25)</f>
        <v>4719435.9724288145</v>
      </c>
      <c r="R90" s="42">
        <f>(Taulukko6[[#This Row],[Valtionosuuden lisäys vuodelle 2025, ilman siirtymäajan rahoitusta*]]*1)+(O90*0)</f>
        <v>4930094.8799999841</v>
      </c>
    </row>
    <row r="91" spans="1:18" x14ac:dyDescent="0.25">
      <c r="A91" s="21">
        <v>249</v>
      </c>
      <c r="B91" s="21" t="s">
        <v>134</v>
      </c>
      <c r="C91" s="26">
        <v>4287</v>
      </c>
      <c r="D91" s="26">
        <v>614</v>
      </c>
      <c r="E91" s="26">
        <v>256</v>
      </c>
      <c r="G91" s="26">
        <f>Taulukko3[[#This Row],[Väestö, 18-64-vuotiaat (2023 ennuste)]]*Taulukko4[Perushinnat, €]</f>
        <v>421026.27000000025</v>
      </c>
      <c r="H91" s="26">
        <f>Taulukko3[[#This Row],[Työttömät ja palveluissa olevat (2022)]]*Taulukko4[[ ]]</f>
        <v>538545.5399999998</v>
      </c>
      <c r="I91" s="26">
        <f>Taulukko3[[#This Row],[Vieraskieliset (2022)]]*Taulukko4[[  ]]</f>
        <v>17195.520000000251</v>
      </c>
      <c r="J91" s="26">
        <f>SUM(Taulukko5[[#This Row],[Väestö, 18-64-vuotiaat]:[Vieraskieliset]])</f>
        <v>976767.33000000031</v>
      </c>
      <c r="L91" s="32">
        <v>976039.33000000054</v>
      </c>
      <c r="N91" s="39">
        <v>1316975.8159099419</v>
      </c>
      <c r="O91" s="39">
        <v>1393288.0790927871</v>
      </c>
      <c r="P91" s="42">
        <f>(Taulukko6[[#This Row],[Valtionosuuden lisäys vuodelle 2025, ilman siirtymäajan rahoitusta*]]*0.5)+(O91*0.5)</f>
        <v>1184663.7045463938</v>
      </c>
      <c r="Q91" s="42">
        <f>(Taulukko6[[#This Row],[Valtionosuuden lisäys vuodelle 2025, ilman siirtymäajan rahoitusta*]]*0.75)+(O91*0.25)</f>
        <v>1080351.5172731972</v>
      </c>
      <c r="R91" s="42">
        <f>(Taulukko6[[#This Row],[Valtionosuuden lisäys vuodelle 2025, ilman siirtymäajan rahoitusta*]]*1)+(O91*0)</f>
        <v>976039.33000000054</v>
      </c>
    </row>
    <row r="92" spans="1:18" x14ac:dyDescent="0.25">
      <c r="A92" s="21">
        <v>250</v>
      </c>
      <c r="B92" s="21" t="s">
        <v>135</v>
      </c>
      <c r="C92" s="26">
        <v>813</v>
      </c>
      <c r="D92" s="26">
        <v>86</v>
      </c>
      <c r="E92" s="26">
        <v>30</v>
      </c>
      <c r="G92" s="26">
        <f>Taulukko3[[#This Row],[Väestö, 18-64-vuotiaat (2023 ennuste)]]*Taulukko4[Perushinnat, €]</f>
        <v>79844.730000000054</v>
      </c>
      <c r="H92" s="26">
        <f>Taulukko3[[#This Row],[Työttömät ja palveluissa olevat (2022)]]*Taulukko4[[ ]]</f>
        <v>75431.459999999977</v>
      </c>
      <c r="I92" s="26">
        <f>Taulukko3[[#This Row],[Vieraskieliset (2022)]]*Taulukko4[[  ]]</f>
        <v>2015.1000000000295</v>
      </c>
      <c r="J92" s="26">
        <f>SUM(Taulukko5[[#This Row],[Väestö, 18-64-vuotiaat]:[Vieraskieliset]])</f>
        <v>157291.29000000007</v>
      </c>
      <c r="L92" s="32">
        <v>157154.9699999998</v>
      </c>
      <c r="N92" s="39">
        <v>111824.31892791783</v>
      </c>
      <c r="O92" s="39">
        <v>118303.98753927618</v>
      </c>
      <c r="P92" s="42">
        <f>(Taulukko6[[#This Row],[Valtionosuuden lisäys vuodelle 2025, ilman siirtymäajan rahoitusta*]]*0.5)+(O92*0.5)</f>
        <v>137729.47876963799</v>
      </c>
      <c r="Q92" s="42">
        <f>(Taulukko6[[#This Row],[Valtionosuuden lisäys vuodelle 2025, ilman siirtymäajan rahoitusta*]]*0.75)+(O92*0.25)</f>
        <v>147442.2243848189</v>
      </c>
      <c r="R92" s="42">
        <f>(Taulukko6[[#This Row],[Valtionosuuden lisäys vuodelle 2025, ilman siirtymäajan rahoitusta*]]*1)+(O92*0)</f>
        <v>157154.9699999998</v>
      </c>
    </row>
    <row r="93" spans="1:18" x14ac:dyDescent="0.25">
      <c r="A93" s="21">
        <v>256</v>
      </c>
      <c r="B93" s="21" t="s">
        <v>136</v>
      </c>
      <c r="C93" s="26">
        <v>664</v>
      </c>
      <c r="D93" s="26">
        <v>92</v>
      </c>
      <c r="E93" s="26">
        <v>7</v>
      </c>
      <c r="G93" s="26">
        <f>Taulukko3[[#This Row],[Väestö, 18-64-vuotiaat (2023 ennuste)]]*Taulukko4[Perushinnat, €]</f>
        <v>65211.440000000046</v>
      </c>
      <c r="H93" s="26">
        <f>Taulukko3[[#This Row],[Työttömät ja palveluissa olevat (2022)]]*Taulukko4[[ ]]</f>
        <v>80694.119999999966</v>
      </c>
      <c r="I93" s="26">
        <f>Taulukko3[[#This Row],[Vieraskieliset (2022)]]*Taulukko4[[  ]]</f>
        <v>470.19000000000688</v>
      </c>
      <c r="J93" s="26">
        <f>SUM(Taulukko5[[#This Row],[Väestö, 18-64-vuotiaat]:[Vieraskieliset]])</f>
        <v>146375.75</v>
      </c>
      <c r="L93" s="32">
        <v>146253.98999999976</v>
      </c>
      <c r="N93" s="39">
        <v>340013.74116497481</v>
      </c>
      <c r="O93" s="39">
        <v>359715.86309318768</v>
      </c>
      <c r="P93" s="42">
        <f>(Taulukko6[[#This Row],[Valtionosuuden lisäys vuodelle 2025, ilman siirtymäajan rahoitusta*]]*0.5)+(O93*0.5)</f>
        <v>252984.92654659372</v>
      </c>
      <c r="Q93" s="42">
        <f>(Taulukko6[[#This Row],[Valtionosuuden lisäys vuodelle 2025, ilman siirtymäajan rahoitusta*]]*0.75)+(O93*0.25)</f>
        <v>199619.45827329674</v>
      </c>
      <c r="R93" s="42">
        <f>(Taulukko6[[#This Row],[Valtionosuuden lisäys vuodelle 2025, ilman siirtymäajan rahoitusta*]]*1)+(O93*0)</f>
        <v>146253.98999999976</v>
      </c>
    </row>
    <row r="94" spans="1:18" x14ac:dyDescent="0.25">
      <c r="A94" s="21">
        <v>257</v>
      </c>
      <c r="B94" s="21" t="s">
        <v>137</v>
      </c>
      <c r="C94" s="26">
        <v>24587</v>
      </c>
      <c r="D94" s="26">
        <v>2008</v>
      </c>
      <c r="E94" s="26">
        <v>4363</v>
      </c>
      <c r="G94" s="26">
        <f>Taulukko3[[#This Row],[Väestö, 18-64-vuotiaat (2023 ennuste)]]*Taulukko4[Perushinnat, €]</f>
        <v>2414689.2700000014</v>
      </c>
      <c r="H94" s="26">
        <f>Taulukko3[[#This Row],[Työttömät ja palveluissa olevat (2022)]]*Taulukko4[[ ]]</f>
        <v>1761236.8799999994</v>
      </c>
      <c r="I94" s="26">
        <f>Taulukko3[[#This Row],[Vieraskieliset (2022)]]*Taulukko4[[  ]]</f>
        <v>293062.71000000427</v>
      </c>
      <c r="J94" s="26">
        <f>SUM(Taulukko5[[#This Row],[Väestö, 18-64-vuotiaat]:[Vieraskieliset]])</f>
        <v>4468988.860000005</v>
      </c>
      <c r="L94" s="32">
        <v>4465696.6999999825</v>
      </c>
      <c r="N94" s="39">
        <v>3628855.6907528667</v>
      </c>
      <c r="O94" s="39">
        <v>3839130.0080029229</v>
      </c>
      <c r="P94" s="42">
        <f>(Taulukko6[[#This Row],[Valtionosuuden lisäys vuodelle 2025, ilman siirtymäajan rahoitusta*]]*0.5)+(O94*0.5)</f>
        <v>4152413.3540014527</v>
      </c>
      <c r="Q94" s="42">
        <f>(Taulukko6[[#This Row],[Valtionosuuden lisäys vuodelle 2025, ilman siirtymäajan rahoitusta*]]*0.75)+(O94*0.25)</f>
        <v>4309055.0270007178</v>
      </c>
      <c r="R94" s="42">
        <f>(Taulukko6[[#This Row],[Valtionosuuden lisäys vuodelle 2025, ilman siirtymäajan rahoitusta*]]*1)+(O94*0)</f>
        <v>4465696.6999999825</v>
      </c>
    </row>
    <row r="95" spans="1:18" x14ac:dyDescent="0.25">
      <c r="A95" s="21">
        <v>260</v>
      </c>
      <c r="B95" s="21" t="s">
        <v>138</v>
      </c>
      <c r="C95" s="26">
        <v>4291</v>
      </c>
      <c r="D95" s="26">
        <v>781</v>
      </c>
      <c r="E95" s="26">
        <v>624</v>
      </c>
      <c r="G95" s="26">
        <f>Taulukko3[[#This Row],[Väestö, 18-64-vuotiaat (2023 ennuste)]]*Taulukko4[Perushinnat, €]</f>
        <v>421419.11000000028</v>
      </c>
      <c r="H95" s="26">
        <f>Taulukko3[[#This Row],[Työttömät ja palveluissa olevat (2022)]]*Taulukko4[[ ]]</f>
        <v>685022.9099999998</v>
      </c>
      <c r="I95" s="26">
        <f>Taulukko3[[#This Row],[Vieraskieliset (2022)]]*Taulukko4[[  ]]</f>
        <v>41914.080000000613</v>
      </c>
      <c r="J95" s="26">
        <f>SUM(Taulukko5[[#This Row],[Väestö, 18-64-vuotiaat]:[Vieraskieliset]])</f>
        <v>1148356.1000000006</v>
      </c>
      <c r="L95" s="32">
        <v>1147604.3400000012</v>
      </c>
      <c r="N95" s="39">
        <v>1700992.132212003</v>
      </c>
      <c r="O95" s="39">
        <v>1799556.2498648576</v>
      </c>
      <c r="P95" s="42">
        <f>(Taulukko6[[#This Row],[Valtionosuuden lisäys vuodelle 2025, ilman siirtymäajan rahoitusta*]]*0.5)+(O95*0.5)</f>
        <v>1473580.2949324294</v>
      </c>
      <c r="Q95" s="42">
        <f>(Taulukko6[[#This Row],[Valtionosuuden lisäys vuodelle 2025, ilman siirtymäajan rahoitusta*]]*0.75)+(O95*0.25)</f>
        <v>1310592.3174662152</v>
      </c>
      <c r="R95" s="42">
        <f>(Taulukko6[[#This Row],[Valtionosuuden lisäys vuodelle 2025, ilman siirtymäajan rahoitusta*]]*1)+(O95*0)</f>
        <v>1147604.3400000012</v>
      </c>
    </row>
    <row r="96" spans="1:18" x14ac:dyDescent="0.25">
      <c r="A96" s="21">
        <v>261</v>
      </c>
      <c r="B96" s="21" t="s">
        <v>139</v>
      </c>
      <c r="C96" s="26">
        <v>3822</v>
      </c>
      <c r="D96" s="26">
        <v>451</v>
      </c>
      <c r="E96" s="26">
        <v>270</v>
      </c>
      <c r="G96" s="26">
        <f>Taulukko3[[#This Row],[Väestö, 18-64-vuotiaat (2023 ennuste)]]*Taulukko4[Perushinnat, €]</f>
        <v>375358.62000000023</v>
      </c>
      <c r="H96" s="26">
        <f>Taulukko3[[#This Row],[Työttömät ja palveluissa olevat (2022)]]*Taulukko4[[ ]]</f>
        <v>395576.60999999987</v>
      </c>
      <c r="I96" s="26">
        <f>Taulukko3[[#This Row],[Vieraskieliset (2022)]]*Taulukko4[[  ]]</f>
        <v>18135.900000000263</v>
      </c>
      <c r="J96" s="26">
        <f>SUM(Taulukko5[[#This Row],[Väestö, 18-64-vuotiaat]:[Vieraskieliset]])</f>
        <v>789071.13000000035</v>
      </c>
      <c r="L96" s="32">
        <v>788557.68999999645</v>
      </c>
      <c r="N96" s="39">
        <v>1214895.1354366282</v>
      </c>
      <c r="O96" s="39">
        <v>1285292.3258747391</v>
      </c>
      <c r="P96" s="42">
        <f>(Taulukko6[[#This Row],[Valtionosuuden lisäys vuodelle 2025, ilman siirtymäajan rahoitusta*]]*0.5)+(O96*0.5)</f>
        <v>1036925.0079373678</v>
      </c>
      <c r="Q96" s="42">
        <f>(Taulukko6[[#This Row],[Valtionosuuden lisäys vuodelle 2025, ilman siirtymäajan rahoitusta*]]*0.75)+(O96*0.25)</f>
        <v>912741.34896868211</v>
      </c>
      <c r="R96" s="42">
        <f>(Taulukko6[[#This Row],[Valtionosuuden lisäys vuodelle 2025, ilman siirtymäajan rahoitusta*]]*1)+(O96*0)</f>
        <v>788557.68999999645</v>
      </c>
    </row>
    <row r="97" spans="1:18" x14ac:dyDescent="0.25">
      <c r="A97" s="21">
        <v>263</v>
      </c>
      <c r="B97" s="21" t="s">
        <v>140</v>
      </c>
      <c r="C97" s="26">
        <v>3635</v>
      </c>
      <c r="D97" s="26">
        <v>447</v>
      </c>
      <c r="E97" s="26">
        <v>119</v>
      </c>
      <c r="G97" s="26">
        <f>Taulukko3[[#This Row],[Väestö, 18-64-vuotiaat (2023 ennuste)]]*Taulukko4[Perushinnat, €]</f>
        <v>356993.35000000021</v>
      </c>
      <c r="H97" s="26">
        <f>Taulukko3[[#This Row],[Työttömät ja palveluissa olevat (2022)]]*Taulukko4[[ ]]</f>
        <v>392068.16999999987</v>
      </c>
      <c r="I97" s="26">
        <f>Taulukko3[[#This Row],[Vieraskieliset (2022)]]*Taulukko4[[  ]]</f>
        <v>7993.2300000001169</v>
      </c>
      <c r="J97" s="26">
        <f>SUM(Taulukko5[[#This Row],[Väestö, 18-64-vuotiaat]:[Vieraskieliset]])</f>
        <v>757054.75000000012</v>
      </c>
      <c r="L97" s="32">
        <v>756458.75000000081</v>
      </c>
      <c r="N97" s="39">
        <v>903168.46068372205</v>
      </c>
      <c r="O97" s="39">
        <v>955502.62539465132</v>
      </c>
      <c r="P97" s="42">
        <f>(Taulukko6[[#This Row],[Valtionosuuden lisäys vuodelle 2025, ilman siirtymäajan rahoitusta*]]*0.5)+(O97*0.5)</f>
        <v>855980.68769732607</v>
      </c>
      <c r="Q97" s="42">
        <f>(Taulukko6[[#This Row],[Valtionosuuden lisäys vuodelle 2025, ilman siirtymäajan rahoitusta*]]*0.75)+(O97*0.25)</f>
        <v>806219.71884866338</v>
      </c>
      <c r="R97" s="42">
        <f>(Taulukko6[[#This Row],[Valtionosuuden lisäys vuodelle 2025, ilman siirtymäajan rahoitusta*]]*1)+(O97*0)</f>
        <v>756458.75000000081</v>
      </c>
    </row>
    <row r="98" spans="1:18" x14ac:dyDescent="0.25">
      <c r="A98" s="21">
        <v>265</v>
      </c>
      <c r="B98" s="21" t="s">
        <v>141</v>
      </c>
      <c r="C98" s="26">
        <v>463</v>
      </c>
      <c r="D98" s="26">
        <v>71</v>
      </c>
      <c r="E98" s="26">
        <v>19</v>
      </c>
      <c r="G98" s="26">
        <f>Taulukko3[[#This Row],[Väestö, 18-64-vuotiaat (2023 ennuste)]]*Taulukko4[Perushinnat, €]</f>
        <v>45471.230000000032</v>
      </c>
      <c r="H98" s="26">
        <f>Taulukko3[[#This Row],[Työttömät ja palveluissa olevat (2022)]]*Taulukko4[[ ]]</f>
        <v>62274.809999999976</v>
      </c>
      <c r="I98" s="26">
        <f>Taulukko3[[#This Row],[Vieraskieliset (2022)]]*Taulukko4[[  ]]</f>
        <v>1276.2300000000187</v>
      </c>
      <c r="J98" s="26">
        <f>SUM(Taulukko5[[#This Row],[Väestö, 18-64-vuotiaat]:[Vieraskieliset]])</f>
        <v>109022.27000000003</v>
      </c>
      <c r="L98" s="32">
        <v>108937.30999999988</v>
      </c>
      <c r="N98" s="39">
        <v>83165.256696346245</v>
      </c>
      <c r="O98" s="39">
        <v>87984.27378079851</v>
      </c>
      <c r="P98" s="42">
        <f>(Taulukko6[[#This Row],[Valtionosuuden lisäys vuodelle 2025, ilman siirtymäajan rahoitusta*]]*0.5)+(O98*0.5)</f>
        <v>98460.791890399196</v>
      </c>
      <c r="Q98" s="42">
        <f>(Taulukko6[[#This Row],[Valtionosuuden lisäys vuodelle 2025, ilman siirtymäajan rahoitusta*]]*0.75)+(O98*0.25)</f>
        <v>103699.05094519953</v>
      </c>
      <c r="R98" s="42">
        <f>(Taulukko6[[#This Row],[Valtionosuuden lisäys vuodelle 2025, ilman siirtymäajan rahoitusta*]]*1)+(O98*0)</f>
        <v>108937.30999999988</v>
      </c>
    </row>
    <row r="99" spans="1:18" x14ac:dyDescent="0.25">
      <c r="A99" s="21">
        <v>271</v>
      </c>
      <c r="B99" s="21" t="s">
        <v>142</v>
      </c>
      <c r="C99" s="26">
        <v>3467</v>
      </c>
      <c r="D99" s="26">
        <v>402</v>
      </c>
      <c r="E99" s="26">
        <v>235</v>
      </c>
      <c r="G99" s="26">
        <f>Taulukko3[[#This Row],[Väestö, 18-64-vuotiaat (2023 ennuste)]]*Taulukko4[Perushinnat, €]</f>
        <v>340494.07000000024</v>
      </c>
      <c r="H99" s="26">
        <f>Taulukko3[[#This Row],[Työttömät ja palveluissa olevat (2022)]]*Taulukko4[[ ]]</f>
        <v>352598.21999999986</v>
      </c>
      <c r="I99" s="26">
        <f>Taulukko3[[#This Row],[Vieraskieliset (2022)]]*Taulukko4[[  ]]</f>
        <v>15784.95000000023</v>
      </c>
      <c r="J99" s="26">
        <f>SUM(Taulukko5[[#This Row],[Väestö, 18-64-vuotiaat]:[Vieraskieliset]])</f>
        <v>708877.24000000022</v>
      </c>
      <c r="L99" s="32">
        <v>708339.71999999892</v>
      </c>
      <c r="N99" s="39">
        <v>571328.64675473701</v>
      </c>
      <c r="O99" s="39">
        <v>604434.32836888428</v>
      </c>
      <c r="P99" s="42">
        <f>(Taulukko6[[#This Row],[Valtionosuuden lisäys vuodelle 2025, ilman siirtymäajan rahoitusta*]]*0.5)+(O99*0.5)</f>
        <v>656387.02418444166</v>
      </c>
      <c r="Q99" s="42">
        <f>(Taulukko6[[#This Row],[Valtionosuuden lisäys vuodelle 2025, ilman siirtymäajan rahoitusta*]]*0.75)+(O99*0.25)</f>
        <v>682363.37209222023</v>
      </c>
      <c r="R99" s="42">
        <f>(Taulukko6[[#This Row],[Valtionosuuden lisäys vuodelle 2025, ilman siirtymäajan rahoitusta*]]*1)+(O99*0)</f>
        <v>708339.71999999892</v>
      </c>
    </row>
    <row r="100" spans="1:18" x14ac:dyDescent="0.25">
      <c r="A100" s="21">
        <v>272</v>
      </c>
      <c r="B100" s="21" t="s">
        <v>143</v>
      </c>
      <c r="C100" s="26">
        <v>26169</v>
      </c>
      <c r="D100" s="26">
        <v>2620</v>
      </c>
      <c r="E100" s="26">
        <v>2016</v>
      </c>
      <c r="G100" s="26">
        <f>Taulukko3[[#This Row],[Väestö, 18-64-vuotiaat (2023 ennuste)]]*Taulukko4[Perushinnat, €]</f>
        <v>2570057.4900000016</v>
      </c>
      <c r="H100" s="26">
        <f>Taulukko3[[#This Row],[Työttömät ja palveluissa olevat (2022)]]*Taulukko4[[ ]]</f>
        <v>2298028.1999999993</v>
      </c>
      <c r="I100" s="26">
        <f>Taulukko3[[#This Row],[Vieraskieliset (2022)]]*Taulukko4[[  ]]</f>
        <v>135414.72000000198</v>
      </c>
      <c r="J100" s="26">
        <f>SUM(Taulukko5[[#This Row],[Väestö, 18-64-vuotiaat]:[Vieraskieliset]])</f>
        <v>5003500.4100000029</v>
      </c>
      <c r="L100" s="32">
        <v>4999669.7699999977</v>
      </c>
      <c r="N100" s="39">
        <v>5447157.943461936</v>
      </c>
      <c r="O100" s="39">
        <v>5762793.9221627163</v>
      </c>
      <c r="P100" s="42">
        <f>(Taulukko6[[#This Row],[Valtionosuuden lisäys vuodelle 2025, ilman siirtymäajan rahoitusta*]]*0.5)+(O100*0.5)</f>
        <v>5381231.8460813574</v>
      </c>
      <c r="Q100" s="42">
        <f>(Taulukko6[[#This Row],[Valtionosuuden lisäys vuodelle 2025, ilman siirtymäajan rahoitusta*]]*0.75)+(O100*0.25)</f>
        <v>5190450.8080406776</v>
      </c>
      <c r="R100" s="42">
        <f>(Taulukko6[[#This Row],[Valtionosuuden lisäys vuodelle 2025, ilman siirtymäajan rahoitusta*]]*1)+(O100*0)</f>
        <v>4999669.7699999977</v>
      </c>
    </row>
    <row r="101" spans="1:18" x14ac:dyDescent="0.25">
      <c r="A101" s="21">
        <v>273</v>
      </c>
      <c r="B101" s="21" t="s">
        <v>144</v>
      </c>
      <c r="C101" s="26">
        <v>2133</v>
      </c>
      <c r="D101" s="26">
        <v>275</v>
      </c>
      <c r="E101" s="26">
        <v>79</v>
      </c>
      <c r="G101" s="26">
        <f>Taulukko3[[#This Row],[Väestö, 18-64-vuotiaat (2023 ennuste)]]*Taulukko4[Perushinnat, €]</f>
        <v>209481.93000000014</v>
      </c>
      <c r="H101" s="26">
        <f>Taulukko3[[#This Row],[Työttömät ja palveluissa olevat (2022)]]*Taulukko4[[ ]]</f>
        <v>241205.24999999991</v>
      </c>
      <c r="I101" s="26">
        <f>Taulukko3[[#This Row],[Vieraskieliset (2022)]]*Taulukko4[[  ]]</f>
        <v>5306.4300000000776</v>
      </c>
      <c r="J101" s="26">
        <f>SUM(Taulukko5[[#This Row],[Väestö, 18-64-vuotiaat]:[Vieraskieliset]])</f>
        <v>455993.6100000001</v>
      </c>
      <c r="L101" s="32">
        <v>455676.72999999882</v>
      </c>
      <c r="N101" s="39">
        <v>632251.80261706049</v>
      </c>
      <c r="O101" s="39">
        <v>668887.68110189424</v>
      </c>
      <c r="P101" s="42">
        <f>(Taulukko6[[#This Row],[Valtionosuuden lisäys vuodelle 2025, ilman siirtymäajan rahoitusta*]]*0.5)+(O101*0.5)</f>
        <v>562282.20555094653</v>
      </c>
      <c r="Q101" s="42">
        <f>(Taulukko6[[#This Row],[Valtionosuuden lisäys vuodelle 2025, ilman siirtymäajan rahoitusta*]]*0.75)+(O101*0.25)</f>
        <v>508979.46777547267</v>
      </c>
      <c r="R101" s="42">
        <f>(Taulukko6[[#This Row],[Valtionosuuden lisäys vuodelle 2025, ilman siirtymäajan rahoitusta*]]*1)+(O101*0)</f>
        <v>455676.72999999882</v>
      </c>
    </row>
    <row r="102" spans="1:18" x14ac:dyDescent="0.25">
      <c r="A102" s="21">
        <v>275</v>
      </c>
      <c r="B102" s="21" t="s">
        <v>145</v>
      </c>
      <c r="C102" s="26">
        <v>1191</v>
      </c>
      <c r="D102" s="26">
        <v>169</v>
      </c>
      <c r="E102" s="26">
        <v>30</v>
      </c>
      <c r="G102" s="26">
        <f>Taulukko3[[#This Row],[Väestö, 18-64-vuotiaat (2023 ennuste)]]*Taulukko4[Perushinnat, €]</f>
        <v>116968.11000000007</v>
      </c>
      <c r="H102" s="26">
        <f>Taulukko3[[#This Row],[Työttömät ja palveluissa olevat (2022)]]*Taulukko4[[ ]]</f>
        <v>148231.58999999994</v>
      </c>
      <c r="I102" s="26">
        <f>Taulukko3[[#This Row],[Vieraskieliset (2022)]]*Taulukko4[[  ]]</f>
        <v>2015.1000000000295</v>
      </c>
      <c r="J102" s="26">
        <f>SUM(Taulukko5[[#This Row],[Väestö, 18-64-vuotiaat]:[Vieraskieliset]])</f>
        <v>267214.80000000005</v>
      </c>
      <c r="L102" s="32">
        <v>267016.07999999984</v>
      </c>
      <c r="N102" s="39">
        <v>309915.10809566948</v>
      </c>
      <c r="O102" s="39">
        <v>327873.16245598882</v>
      </c>
      <c r="P102" s="42">
        <f>(Taulukko6[[#This Row],[Valtionosuuden lisäys vuodelle 2025, ilman siirtymäajan rahoitusta*]]*0.5)+(O102*0.5)</f>
        <v>297444.62122799433</v>
      </c>
      <c r="Q102" s="42">
        <f>(Taulukko6[[#This Row],[Valtionosuuden lisäys vuodelle 2025, ilman siirtymäajan rahoitusta*]]*0.75)+(O102*0.25)</f>
        <v>282230.35061399709</v>
      </c>
      <c r="R102" s="42">
        <f>(Taulukko6[[#This Row],[Valtionosuuden lisäys vuodelle 2025, ilman siirtymäajan rahoitusta*]]*1)+(O102*0)</f>
        <v>267016.07999999984</v>
      </c>
    </row>
    <row r="103" spans="1:18" x14ac:dyDescent="0.25">
      <c r="A103" s="21">
        <v>276</v>
      </c>
      <c r="B103" s="21" t="s">
        <v>146</v>
      </c>
      <c r="C103" s="26">
        <v>8401</v>
      </c>
      <c r="D103" s="26">
        <v>891</v>
      </c>
      <c r="E103" s="26">
        <v>343</v>
      </c>
      <c r="G103" s="26">
        <f>Taulukko3[[#This Row],[Väestö, 18-64-vuotiaat (2023 ennuste)]]*Taulukko4[Perushinnat, €]</f>
        <v>825062.21000000054</v>
      </c>
      <c r="H103" s="26">
        <f>Taulukko3[[#This Row],[Työttömät ja palveluissa olevat (2022)]]*Taulukko4[[ ]]</f>
        <v>781505.00999999966</v>
      </c>
      <c r="I103" s="26">
        <f>Taulukko3[[#This Row],[Vieraskieliset (2022)]]*Taulukko4[[  ]]</f>
        <v>23039.310000000336</v>
      </c>
      <c r="J103" s="26">
        <f>SUM(Taulukko5[[#This Row],[Väestö, 18-64-vuotiaat]:[Vieraskieliset]])</f>
        <v>1629606.5300000005</v>
      </c>
      <c r="L103" s="32">
        <v>1628411.3300000033</v>
      </c>
      <c r="N103" s="39">
        <v>1790383.843252494</v>
      </c>
      <c r="O103" s="39">
        <v>1894127.7703573341</v>
      </c>
      <c r="P103" s="42">
        <f>(Taulukko6[[#This Row],[Valtionosuuden lisäys vuodelle 2025, ilman siirtymäajan rahoitusta*]]*0.5)+(O103*0.5)</f>
        <v>1761269.5501786687</v>
      </c>
      <c r="Q103" s="42">
        <f>(Taulukko6[[#This Row],[Valtionosuuden lisäys vuodelle 2025, ilman siirtymäajan rahoitusta*]]*0.75)+(O103*0.25)</f>
        <v>1694840.4400893359</v>
      </c>
      <c r="R103" s="42">
        <f>(Taulukko6[[#This Row],[Valtionosuuden lisäys vuodelle 2025, ilman siirtymäajan rahoitusta*]]*1)+(O103*0)</f>
        <v>1628411.3300000033</v>
      </c>
    </row>
    <row r="104" spans="1:18" x14ac:dyDescent="0.25">
      <c r="A104" s="21">
        <v>280</v>
      </c>
      <c r="B104" s="21" t="s">
        <v>147</v>
      </c>
      <c r="C104" s="26">
        <v>1069</v>
      </c>
      <c r="D104" s="26">
        <v>78</v>
      </c>
      <c r="E104" s="26">
        <v>242</v>
      </c>
      <c r="G104" s="26">
        <f>Taulukko3[[#This Row],[Väestö, 18-64-vuotiaat (2023 ennuste)]]*Taulukko4[Perushinnat, €]</f>
        <v>104986.49000000006</v>
      </c>
      <c r="H104" s="26">
        <f>Taulukko3[[#This Row],[Työttömät ja palveluissa olevat (2022)]]*Taulukko4[[ ]]</f>
        <v>68414.579999999973</v>
      </c>
      <c r="I104" s="26">
        <f>Taulukko3[[#This Row],[Vieraskieliset (2022)]]*Taulukko4[[  ]]</f>
        <v>16255.140000000238</v>
      </c>
      <c r="J104" s="26">
        <f>SUM(Taulukko5[[#This Row],[Väestö, 18-64-vuotiaat]:[Vieraskieliset]])</f>
        <v>189656.21000000028</v>
      </c>
      <c r="L104" s="32">
        <v>189494.04999999996</v>
      </c>
      <c r="N104" s="39">
        <v>152670.6699695735</v>
      </c>
      <c r="O104" s="39">
        <v>161517.18347898795</v>
      </c>
      <c r="P104" s="42">
        <f>(Taulukko6[[#This Row],[Valtionosuuden lisäys vuodelle 2025, ilman siirtymäajan rahoitusta*]]*0.5)+(O104*0.5)</f>
        <v>175505.61673949397</v>
      </c>
      <c r="Q104" s="42">
        <f>(Taulukko6[[#This Row],[Valtionosuuden lisäys vuodelle 2025, ilman siirtymäajan rahoitusta*]]*0.75)+(O104*0.25)</f>
        <v>182499.83336974698</v>
      </c>
      <c r="R104" s="42">
        <f>(Taulukko6[[#This Row],[Valtionosuuden lisäys vuodelle 2025, ilman siirtymäajan rahoitusta*]]*1)+(O104*0)</f>
        <v>189494.04999999996</v>
      </c>
    </row>
    <row r="105" spans="1:18" x14ac:dyDescent="0.25">
      <c r="A105" s="21">
        <v>284</v>
      </c>
      <c r="B105" s="21" t="s">
        <v>148</v>
      </c>
      <c r="C105" s="26">
        <v>1089</v>
      </c>
      <c r="D105" s="26">
        <v>102</v>
      </c>
      <c r="E105" s="26">
        <v>103</v>
      </c>
      <c r="G105" s="26">
        <f>Taulukko3[[#This Row],[Väestö, 18-64-vuotiaat (2023 ennuste)]]*Taulukko4[Perushinnat, €]</f>
        <v>106950.69000000008</v>
      </c>
      <c r="H105" s="26">
        <f>Taulukko3[[#This Row],[Työttömät ja palveluissa olevat (2022)]]*Taulukko4[[ ]]</f>
        <v>89465.219999999972</v>
      </c>
      <c r="I105" s="26">
        <f>Taulukko3[[#This Row],[Vieraskieliset (2022)]]*Taulukko4[[  ]]</f>
        <v>6918.5100000001012</v>
      </c>
      <c r="J105" s="26">
        <f>SUM(Taulukko5[[#This Row],[Väestö, 18-64-vuotiaat]:[Vieraskieliset]])</f>
        <v>203334.42000000013</v>
      </c>
      <c r="L105" s="32">
        <v>203157.05999999956</v>
      </c>
      <c r="N105" s="39">
        <v>137648.17004560155</v>
      </c>
      <c r="O105" s="39">
        <v>145624.20366160176</v>
      </c>
      <c r="P105" s="42">
        <f>(Taulukko6[[#This Row],[Valtionosuuden lisäys vuodelle 2025, ilman siirtymäajan rahoitusta*]]*0.5)+(O105*0.5)</f>
        <v>174390.63183080067</v>
      </c>
      <c r="Q105" s="42">
        <f>(Taulukko6[[#This Row],[Valtionosuuden lisäys vuodelle 2025, ilman siirtymäajan rahoitusta*]]*0.75)+(O105*0.25)</f>
        <v>188773.8459154001</v>
      </c>
      <c r="R105" s="42">
        <f>(Taulukko6[[#This Row],[Valtionosuuden lisäys vuodelle 2025, ilman siirtymäajan rahoitusta*]]*1)+(O105*0)</f>
        <v>203157.05999999956</v>
      </c>
    </row>
    <row r="106" spans="1:18" x14ac:dyDescent="0.25">
      <c r="A106" s="21">
        <v>285</v>
      </c>
      <c r="B106" s="21" t="s">
        <v>149</v>
      </c>
      <c r="C106" s="26">
        <v>27746</v>
      </c>
      <c r="D106" s="26">
        <v>4187</v>
      </c>
      <c r="E106" s="26">
        <v>4812</v>
      </c>
      <c r="G106" s="26">
        <f>Taulukko3[[#This Row],[Väestö, 18-64-vuotiaat (2023 ennuste)]]*Taulukko4[Perushinnat, €]</f>
        <v>2724934.660000002</v>
      </c>
      <c r="H106" s="26">
        <f>Taulukko3[[#This Row],[Työttömät ja palveluissa olevat (2022)]]*Taulukko4[[ ]]</f>
        <v>3672459.5699999984</v>
      </c>
      <c r="I106" s="26">
        <f>Taulukko3[[#This Row],[Vieraskieliset (2022)]]*Taulukko4[[  ]]</f>
        <v>323222.04000000475</v>
      </c>
      <c r="J106" s="26">
        <f>SUM(Taulukko5[[#This Row],[Väestö, 18-64-vuotiaat]:[Vieraskieliset]])</f>
        <v>6720616.2700000051</v>
      </c>
      <c r="L106" s="32">
        <v>6716594.669999985</v>
      </c>
      <c r="N106" s="39">
        <v>8540069.2832039967</v>
      </c>
      <c r="O106" s="39">
        <v>9034924.2432317231</v>
      </c>
      <c r="P106" s="42">
        <f>(Taulukko6[[#This Row],[Valtionosuuden lisäys vuodelle 2025, ilman siirtymäajan rahoitusta*]]*0.5)+(O106*0.5)</f>
        <v>7875759.4566158541</v>
      </c>
      <c r="Q106" s="42">
        <f>(Taulukko6[[#This Row],[Valtionosuuden lisäys vuodelle 2025, ilman siirtymäajan rahoitusta*]]*0.75)+(O106*0.25)</f>
        <v>7296177.0633079186</v>
      </c>
      <c r="R106" s="42">
        <f>(Taulukko6[[#This Row],[Valtionosuuden lisäys vuodelle 2025, ilman siirtymäajan rahoitusta*]]*1)+(O106*0)</f>
        <v>6716594.669999985</v>
      </c>
    </row>
    <row r="107" spans="1:18" x14ac:dyDescent="0.25">
      <c r="A107" s="21">
        <v>286</v>
      </c>
      <c r="B107" s="21" t="s">
        <v>150</v>
      </c>
      <c r="C107" s="26">
        <v>42558</v>
      </c>
      <c r="D107" s="26">
        <v>5317</v>
      </c>
      <c r="E107" s="26">
        <v>3705</v>
      </c>
      <c r="G107" s="26">
        <f>Taulukko3[[#This Row],[Väestö, 18-64-vuotiaat (2023 ennuste)]]*Taulukko4[Perushinnat, €]</f>
        <v>4179621.180000003</v>
      </c>
      <c r="H107" s="26">
        <f>Taulukko3[[#This Row],[Työttömät ja palveluissa olevat (2022)]]*Taulukko4[[ ]]</f>
        <v>4663593.8699999982</v>
      </c>
      <c r="I107" s="26">
        <f>Taulukko3[[#This Row],[Vieraskieliset (2022)]]*Taulukko4[[  ]]</f>
        <v>248864.85000000364</v>
      </c>
      <c r="J107" s="26">
        <f>SUM(Taulukko5[[#This Row],[Väestö, 18-64-vuotiaat]:[Vieraskieliset]])</f>
        <v>9092079.9000000041</v>
      </c>
      <c r="L107" s="32">
        <v>9085783.1799999941</v>
      </c>
      <c r="N107" s="39">
        <v>10682948.251794476</v>
      </c>
      <c r="O107" s="39">
        <v>11301972.495604435</v>
      </c>
      <c r="P107" s="42">
        <f>(Taulukko6[[#This Row],[Valtionosuuden lisäys vuodelle 2025, ilman siirtymäajan rahoitusta*]]*0.5)+(O107*0.5)</f>
        <v>10193877.837802215</v>
      </c>
      <c r="Q107" s="42">
        <f>(Taulukko6[[#This Row],[Valtionosuuden lisäys vuodelle 2025, ilman siirtymäajan rahoitusta*]]*0.75)+(O107*0.25)</f>
        <v>9639830.5089011043</v>
      </c>
      <c r="R107" s="42">
        <f>(Taulukko6[[#This Row],[Valtionosuuden lisäys vuodelle 2025, ilman siirtymäajan rahoitusta*]]*1)+(O107*0)</f>
        <v>9085783.1799999941</v>
      </c>
    </row>
    <row r="108" spans="1:18" x14ac:dyDescent="0.25">
      <c r="A108" s="21">
        <v>287</v>
      </c>
      <c r="B108" s="21" t="s">
        <v>151</v>
      </c>
      <c r="C108" s="26">
        <v>2845</v>
      </c>
      <c r="D108" s="26">
        <v>194</v>
      </c>
      <c r="E108" s="26">
        <v>315</v>
      </c>
      <c r="G108" s="26">
        <f>Taulukko3[[#This Row],[Väestö, 18-64-vuotiaat (2023 ennuste)]]*Taulukko4[Perushinnat, €]</f>
        <v>279407.45000000019</v>
      </c>
      <c r="H108" s="26">
        <f>Taulukko3[[#This Row],[Työttömät ja palveluissa olevat (2022)]]*Taulukko4[[ ]]</f>
        <v>170159.33999999994</v>
      </c>
      <c r="I108" s="26">
        <f>Taulukko3[[#This Row],[Vieraskieliset (2022)]]*Taulukko4[[  ]]</f>
        <v>21158.550000000309</v>
      </c>
      <c r="J108" s="26">
        <f>SUM(Taulukko5[[#This Row],[Väestö, 18-64-vuotiaat]:[Vieraskieliset]])</f>
        <v>470725.34000000043</v>
      </c>
      <c r="L108" s="32">
        <v>470231.09999999974</v>
      </c>
      <c r="N108" s="39">
        <v>364183.9613002548</v>
      </c>
      <c r="O108" s="39">
        <v>385286.62846086168</v>
      </c>
      <c r="P108" s="42">
        <f>(Taulukko6[[#This Row],[Valtionosuuden lisäys vuodelle 2025, ilman siirtymäajan rahoitusta*]]*0.5)+(O108*0.5)</f>
        <v>427758.86423043068</v>
      </c>
      <c r="Q108" s="42">
        <f>(Taulukko6[[#This Row],[Valtionosuuden lisäys vuodelle 2025, ilman siirtymäajan rahoitusta*]]*0.75)+(O108*0.25)</f>
        <v>448994.98211521527</v>
      </c>
      <c r="R108" s="42">
        <f>(Taulukko6[[#This Row],[Valtionosuuden lisäys vuodelle 2025, ilman siirtymäajan rahoitusta*]]*1)+(O108*0)</f>
        <v>470231.09999999974</v>
      </c>
    </row>
    <row r="109" spans="1:18" x14ac:dyDescent="0.25">
      <c r="A109" s="21">
        <v>288</v>
      </c>
      <c r="B109" s="21" t="s">
        <v>152</v>
      </c>
      <c r="C109" s="26">
        <v>3299</v>
      </c>
      <c r="D109" s="26">
        <v>185</v>
      </c>
      <c r="E109" s="26">
        <v>275</v>
      </c>
      <c r="G109" s="26">
        <f>Taulukko3[[#This Row],[Väestö, 18-64-vuotiaat (2023 ennuste)]]*Taulukko4[Perushinnat, €]</f>
        <v>323994.79000000021</v>
      </c>
      <c r="H109" s="26">
        <f>Taulukko3[[#This Row],[Työttömät ja palveluissa olevat (2022)]]*Taulukko4[[ ]]</f>
        <v>162265.34999999995</v>
      </c>
      <c r="I109" s="26">
        <f>Taulukko3[[#This Row],[Vieraskieliset (2022)]]*Taulukko4[[  ]]</f>
        <v>18471.750000000269</v>
      </c>
      <c r="J109" s="26">
        <f>SUM(Taulukko5[[#This Row],[Väestö, 18-64-vuotiaat]:[Vieraskieliset]])</f>
        <v>504731.89000000042</v>
      </c>
      <c r="L109" s="32">
        <v>504230.13000000099</v>
      </c>
      <c r="N109" s="39">
        <v>419240.8403597814</v>
      </c>
      <c r="O109" s="39">
        <v>443533.78253839514</v>
      </c>
      <c r="P109" s="42">
        <f>(Taulukko6[[#This Row],[Valtionosuuden lisäys vuodelle 2025, ilman siirtymäajan rahoitusta*]]*0.5)+(O109*0.5)</f>
        <v>473881.9562691981</v>
      </c>
      <c r="Q109" s="42">
        <f>(Taulukko6[[#This Row],[Valtionosuuden lisäys vuodelle 2025, ilman siirtymäajan rahoitusta*]]*0.75)+(O109*0.25)</f>
        <v>489056.04313459952</v>
      </c>
      <c r="R109" s="42">
        <f>(Taulukko6[[#This Row],[Valtionosuuden lisäys vuodelle 2025, ilman siirtymäajan rahoitusta*]]*1)+(O109*0)</f>
        <v>504230.13000000099</v>
      </c>
    </row>
    <row r="110" spans="1:18" x14ac:dyDescent="0.25">
      <c r="A110" s="21">
        <v>290</v>
      </c>
      <c r="B110" s="21" t="s">
        <v>153</v>
      </c>
      <c r="C110" s="26">
        <v>3564</v>
      </c>
      <c r="D110" s="26">
        <v>505</v>
      </c>
      <c r="E110" s="26">
        <v>202</v>
      </c>
      <c r="G110" s="26">
        <f>Taulukko3[[#This Row],[Väestö, 18-64-vuotiaat (2023 ennuste)]]*Taulukko4[Perushinnat, €]</f>
        <v>350020.44000000024</v>
      </c>
      <c r="H110" s="26">
        <f>Taulukko3[[#This Row],[Työttömät ja palveluissa olevat (2022)]]*Taulukko4[[ ]]</f>
        <v>442940.54999999981</v>
      </c>
      <c r="I110" s="26">
        <f>Taulukko3[[#This Row],[Vieraskieliset (2022)]]*Taulukko4[[  ]]</f>
        <v>13568.340000000198</v>
      </c>
      <c r="J110" s="26">
        <f>SUM(Taulukko5[[#This Row],[Väestö, 18-64-vuotiaat]:[Vieraskieliset]])</f>
        <v>806529.33000000019</v>
      </c>
      <c r="L110" s="32">
        <v>805920.28999999724</v>
      </c>
      <c r="N110" s="39">
        <v>1759831.5079197374</v>
      </c>
      <c r="O110" s="39">
        <v>1861805.07764474</v>
      </c>
      <c r="P110" s="42">
        <f>(Taulukko6[[#This Row],[Valtionosuuden lisäys vuodelle 2025, ilman siirtymäajan rahoitusta*]]*0.5)+(O110*0.5)</f>
        <v>1333862.6838223687</v>
      </c>
      <c r="Q110" s="42">
        <f>(Taulukko6[[#This Row],[Valtionosuuden lisäys vuodelle 2025, ilman siirtymäajan rahoitusta*]]*0.75)+(O110*0.25)</f>
        <v>1069891.486911183</v>
      </c>
      <c r="R110" s="42">
        <f>(Taulukko6[[#This Row],[Valtionosuuden lisäys vuodelle 2025, ilman siirtymäajan rahoitusta*]]*1)+(O110*0)</f>
        <v>805920.28999999724</v>
      </c>
    </row>
    <row r="111" spans="1:18" x14ac:dyDescent="0.25">
      <c r="A111" s="21">
        <v>291</v>
      </c>
      <c r="B111" s="21" t="s">
        <v>154</v>
      </c>
      <c r="C111" s="26">
        <v>890</v>
      </c>
      <c r="D111" s="26">
        <v>122</v>
      </c>
      <c r="E111" s="26">
        <v>24</v>
      </c>
      <c r="G111" s="26">
        <f>Taulukko3[[#This Row],[Väestö, 18-64-vuotiaat (2023 ennuste)]]*Taulukko4[Perushinnat, €]</f>
        <v>87406.900000000052</v>
      </c>
      <c r="H111" s="26">
        <f>Taulukko3[[#This Row],[Työttömät ja palveluissa olevat (2022)]]*Taulukko4[[ ]]</f>
        <v>107007.41999999995</v>
      </c>
      <c r="I111" s="26">
        <f>Taulukko3[[#This Row],[Vieraskieliset (2022)]]*Taulukko4[[  ]]</f>
        <v>1612.0800000000236</v>
      </c>
      <c r="J111" s="26">
        <f>SUM(Taulukko5[[#This Row],[Väestö, 18-64-vuotiaat]:[Vieraskieliset]])</f>
        <v>196026.40000000002</v>
      </c>
      <c r="L111" s="32">
        <v>195860.95999999967</v>
      </c>
      <c r="N111" s="39">
        <v>206901.01769833718</v>
      </c>
      <c r="O111" s="39">
        <v>218889.91280533263</v>
      </c>
      <c r="P111" s="42">
        <f>(Taulukko6[[#This Row],[Valtionosuuden lisäys vuodelle 2025, ilman siirtymäajan rahoitusta*]]*0.5)+(O111*0.5)</f>
        <v>207375.43640266615</v>
      </c>
      <c r="Q111" s="42">
        <f>(Taulukko6[[#This Row],[Valtionosuuden lisäys vuodelle 2025, ilman siirtymäajan rahoitusta*]]*0.75)+(O111*0.25)</f>
        <v>201618.19820133288</v>
      </c>
      <c r="R111" s="42">
        <f>(Taulukko6[[#This Row],[Valtionosuuden lisäys vuodelle 2025, ilman siirtymäajan rahoitusta*]]*1)+(O111*0)</f>
        <v>195860.95999999967</v>
      </c>
    </row>
    <row r="112" spans="1:18" x14ac:dyDescent="0.25">
      <c r="A112" s="21">
        <v>297</v>
      </c>
      <c r="B112" s="21" t="s">
        <v>155</v>
      </c>
      <c r="C112" s="26">
        <v>73390</v>
      </c>
      <c r="D112" s="26">
        <v>7517</v>
      </c>
      <c r="E112" s="26">
        <v>6023</v>
      </c>
      <c r="G112" s="26">
        <f>Taulukko3[[#This Row],[Väestö, 18-64-vuotiaat (2023 ennuste)]]*Taulukko4[Perushinnat, €]</f>
        <v>7207631.900000005</v>
      </c>
      <c r="H112" s="26">
        <f>Taulukko3[[#This Row],[Työttömät ja palveluissa olevat (2022)]]*Taulukko4[[ ]]</f>
        <v>6593235.8699999973</v>
      </c>
      <c r="I112" s="26">
        <f>Taulukko3[[#This Row],[Vieraskieliset (2022)]]*Taulukko4[[  ]]</f>
        <v>404564.91000000591</v>
      </c>
      <c r="J112" s="26">
        <f>SUM(Taulukko5[[#This Row],[Väestö, 18-64-vuotiaat]:[Vieraskieliset]])</f>
        <v>14205432.680000009</v>
      </c>
      <c r="L112" s="32">
        <v>14195654.599999994</v>
      </c>
      <c r="N112" s="39">
        <v>13146760.361460302</v>
      </c>
      <c r="O112" s="39">
        <v>13908550.384166507</v>
      </c>
      <c r="P112" s="42">
        <f>(Taulukko6[[#This Row],[Valtionosuuden lisäys vuodelle 2025, ilman siirtymäajan rahoitusta*]]*0.5)+(O112*0.5)</f>
        <v>14052102.492083251</v>
      </c>
      <c r="Q112" s="42">
        <f>(Taulukko6[[#This Row],[Valtionosuuden lisäys vuodelle 2025, ilman siirtymäajan rahoitusta*]]*0.75)+(O112*0.25)</f>
        <v>14123878.546041623</v>
      </c>
      <c r="R112" s="42">
        <f>(Taulukko6[[#This Row],[Valtionosuuden lisäys vuodelle 2025, ilman siirtymäajan rahoitusta*]]*1)+(O112*0)</f>
        <v>14195654.599999994</v>
      </c>
    </row>
    <row r="113" spans="1:18" x14ac:dyDescent="0.25">
      <c r="A113" s="21">
        <v>300</v>
      </c>
      <c r="B113" s="21" t="s">
        <v>156</v>
      </c>
      <c r="C113" s="26">
        <v>1689</v>
      </c>
      <c r="D113" s="26">
        <v>98</v>
      </c>
      <c r="E113" s="26">
        <v>61</v>
      </c>
      <c r="G113" s="26">
        <f>Taulukko3[[#This Row],[Väestö, 18-64-vuotiaat (2023 ennuste)]]*Taulukko4[Perushinnat, €]</f>
        <v>165876.69000000012</v>
      </c>
      <c r="H113" s="26">
        <f>Taulukko3[[#This Row],[Työttömät ja palveluissa olevat (2022)]]*Taulukko4[[ ]]</f>
        <v>85956.77999999997</v>
      </c>
      <c r="I113" s="26">
        <f>Taulukko3[[#This Row],[Vieraskieliset (2022)]]*Taulukko4[[  ]]</f>
        <v>4097.3700000000599</v>
      </c>
      <c r="J113" s="26">
        <f>SUM(Taulukko5[[#This Row],[Väestö, 18-64-vuotiaat]:[Vieraskieliset]])</f>
        <v>255930.84000000014</v>
      </c>
      <c r="L113" s="32">
        <v>255657.00000000064</v>
      </c>
      <c r="N113" s="39">
        <v>182983.1910242528</v>
      </c>
      <c r="O113" s="39">
        <v>193586.16585703782</v>
      </c>
      <c r="P113" s="42">
        <f>(Taulukko6[[#This Row],[Valtionosuuden lisäys vuodelle 2025, ilman siirtymäajan rahoitusta*]]*0.5)+(O113*0.5)</f>
        <v>224621.58292851923</v>
      </c>
      <c r="Q113" s="42">
        <f>(Taulukko6[[#This Row],[Valtionosuuden lisäys vuodelle 2025, ilman siirtymäajan rahoitusta*]]*0.75)+(O113*0.25)</f>
        <v>240139.29146425991</v>
      </c>
      <c r="R113" s="42">
        <f>(Taulukko6[[#This Row],[Valtionosuuden lisäys vuodelle 2025, ilman siirtymäajan rahoitusta*]]*1)+(O113*0)</f>
        <v>255657.00000000064</v>
      </c>
    </row>
    <row r="114" spans="1:18" x14ac:dyDescent="0.25">
      <c r="A114" s="21">
        <v>301</v>
      </c>
      <c r="B114" s="21" t="s">
        <v>157</v>
      </c>
      <c r="C114" s="26">
        <v>9842</v>
      </c>
      <c r="D114" s="26">
        <v>950</v>
      </c>
      <c r="E114" s="26">
        <v>383</v>
      </c>
      <c r="G114" s="26">
        <f>Taulukko3[[#This Row],[Väestö, 18-64-vuotiaat (2023 ennuste)]]*Taulukko4[Perushinnat, €]</f>
        <v>966582.82000000065</v>
      </c>
      <c r="H114" s="26">
        <f>Taulukko3[[#This Row],[Työttömät ja palveluissa olevat (2022)]]*Taulukko4[[ ]]</f>
        <v>833254.49999999965</v>
      </c>
      <c r="I114" s="26">
        <f>Taulukko3[[#This Row],[Vieraskieliset (2022)]]*Taulukko4[[  ]]</f>
        <v>25726.110000000375</v>
      </c>
      <c r="J114" s="26">
        <f>SUM(Taulukko5[[#This Row],[Väestö, 18-64-vuotiaat]:[Vieraskieliset]])</f>
        <v>1825563.4300000006</v>
      </c>
      <c r="L114" s="32">
        <v>1823985.3499999989</v>
      </c>
      <c r="N114" s="39">
        <v>2120444.4800396245</v>
      </c>
      <c r="O114" s="39">
        <v>2243313.7956873016</v>
      </c>
      <c r="P114" s="42">
        <f>(Taulukko6[[#This Row],[Valtionosuuden lisäys vuodelle 2025, ilman siirtymäajan rahoitusta*]]*0.5)+(O114*0.5)</f>
        <v>2033649.5728436504</v>
      </c>
      <c r="Q114" s="42">
        <f>(Taulukko6[[#This Row],[Valtionosuuden lisäys vuodelle 2025, ilman siirtymäajan rahoitusta*]]*0.75)+(O114*0.25)</f>
        <v>1928817.4614218245</v>
      </c>
      <c r="R114" s="42">
        <f>(Taulukko6[[#This Row],[Valtionosuuden lisäys vuodelle 2025, ilman siirtymäajan rahoitusta*]]*1)+(O114*0)</f>
        <v>1823985.3499999989</v>
      </c>
    </row>
    <row r="115" spans="1:18" x14ac:dyDescent="0.25">
      <c r="A115" s="21">
        <v>304</v>
      </c>
      <c r="B115" s="21" t="s">
        <v>158</v>
      </c>
      <c r="C115" s="26">
        <v>486</v>
      </c>
      <c r="D115" s="26">
        <v>44</v>
      </c>
      <c r="E115" s="26">
        <v>35</v>
      </c>
      <c r="G115" s="26">
        <f>Taulukko3[[#This Row],[Väestö, 18-64-vuotiaat (2023 ennuste)]]*Taulukko4[Perushinnat, €]</f>
        <v>47730.060000000034</v>
      </c>
      <c r="H115" s="26">
        <f>Taulukko3[[#This Row],[Työttömät ja palveluissa olevat (2022)]]*Taulukko4[[ ]]</f>
        <v>38592.839999999982</v>
      </c>
      <c r="I115" s="26">
        <f>Taulukko3[[#This Row],[Vieraskieliset (2022)]]*Taulukko4[[  ]]</f>
        <v>2350.9500000000344</v>
      </c>
      <c r="J115" s="26">
        <f>SUM(Taulukko5[[#This Row],[Väestö, 18-64-vuotiaat]:[Vieraskieliset]])</f>
        <v>88673.850000000064</v>
      </c>
      <c r="L115" s="32">
        <v>88592.969999999972</v>
      </c>
      <c r="N115" s="39">
        <v>120343.67701706706</v>
      </c>
      <c r="O115" s="39">
        <v>127317.00047674838</v>
      </c>
      <c r="P115" s="42">
        <f>(Taulukko6[[#This Row],[Valtionosuuden lisäys vuodelle 2025, ilman siirtymäajan rahoitusta*]]*0.5)+(O115*0.5)</f>
        <v>107954.98523837418</v>
      </c>
      <c r="Q115" s="42">
        <f>(Taulukko6[[#This Row],[Valtionosuuden lisäys vuodelle 2025, ilman siirtymäajan rahoitusta*]]*0.75)+(O115*0.25)</f>
        <v>98273.977619187077</v>
      </c>
      <c r="R115" s="42">
        <f>(Taulukko6[[#This Row],[Valtionosuuden lisäys vuodelle 2025, ilman siirtymäajan rahoitusta*]]*1)+(O115*0)</f>
        <v>88592.969999999972</v>
      </c>
    </row>
    <row r="116" spans="1:18" x14ac:dyDescent="0.25">
      <c r="A116" s="21">
        <v>305</v>
      </c>
      <c r="B116" s="21" t="s">
        <v>159</v>
      </c>
      <c r="C116" s="26">
        <v>7595</v>
      </c>
      <c r="D116" s="26">
        <v>905</v>
      </c>
      <c r="E116" s="26">
        <v>495</v>
      </c>
      <c r="G116" s="26">
        <f>Taulukko3[[#This Row],[Väestö, 18-64-vuotiaat (2023 ennuste)]]*Taulukko4[Perushinnat, €]</f>
        <v>745904.95000000054</v>
      </c>
      <c r="H116" s="26">
        <f>Taulukko3[[#This Row],[Työttömät ja palveluissa olevat (2022)]]*Taulukko4[[ ]]</f>
        <v>793784.5499999997</v>
      </c>
      <c r="I116" s="26">
        <f>Taulukko3[[#This Row],[Vieraskieliset (2022)]]*Taulukko4[[  ]]</f>
        <v>33249.150000000489</v>
      </c>
      <c r="J116" s="26">
        <f>SUM(Taulukko5[[#This Row],[Väestö, 18-64-vuotiaat]:[Vieraskieliset]])</f>
        <v>1572938.6500000008</v>
      </c>
      <c r="L116" s="32">
        <v>1571748.1699999971</v>
      </c>
      <c r="N116" s="39">
        <v>1998624.0410884181</v>
      </c>
      <c r="O116" s="39">
        <v>2114434.462194534</v>
      </c>
      <c r="P116" s="42">
        <f>(Taulukko6[[#This Row],[Valtionosuuden lisäys vuodelle 2025, ilman siirtymäajan rahoitusta*]]*0.5)+(O116*0.5)</f>
        <v>1843091.3160972656</v>
      </c>
      <c r="Q116" s="42">
        <f>(Taulukko6[[#This Row],[Valtionosuuden lisäys vuodelle 2025, ilman siirtymäajan rahoitusta*]]*0.75)+(O116*0.25)</f>
        <v>1707419.7430486314</v>
      </c>
      <c r="R116" s="42">
        <f>(Taulukko6[[#This Row],[Valtionosuuden lisäys vuodelle 2025, ilman siirtymäajan rahoitusta*]]*1)+(O116*0)</f>
        <v>1571748.1699999971</v>
      </c>
    </row>
    <row r="117" spans="1:18" x14ac:dyDescent="0.25">
      <c r="A117" s="21">
        <v>309</v>
      </c>
      <c r="B117" s="21" t="s">
        <v>160</v>
      </c>
      <c r="C117" s="26">
        <v>3024</v>
      </c>
      <c r="D117" s="26">
        <v>622</v>
      </c>
      <c r="E117" s="26">
        <v>302</v>
      </c>
      <c r="G117" s="26">
        <f>Taulukko3[[#This Row],[Väestö, 18-64-vuotiaat (2023 ennuste)]]*Taulukko4[Perushinnat, €]</f>
        <v>296987.04000000021</v>
      </c>
      <c r="H117" s="26">
        <f>Taulukko3[[#This Row],[Työttömät ja palveluissa olevat (2022)]]*Taulukko4[[ ]]</f>
        <v>545562.41999999981</v>
      </c>
      <c r="I117" s="26">
        <f>Taulukko3[[#This Row],[Vieraskieliset (2022)]]*Taulukko4[[  ]]</f>
        <v>20285.340000000295</v>
      </c>
      <c r="J117" s="26">
        <f>SUM(Taulukko5[[#This Row],[Väestö, 18-64-vuotiaat]:[Vieraskieliset]])</f>
        <v>862834.80000000028</v>
      </c>
      <c r="L117" s="32">
        <v>862335.52</v>
      </c>
      <c r="N117" s="39">
        <v>1156195.9717967361</v>
      </c>
      <c r="O117" s="39">
        <v>1223191.8347615665</v>
      </c>
      <c r="P117" s="42">
        <f>(Taulukko6[[#This Row],[Valtionosuuden lisäys vuodelle 2025, ilman siirtymäajan rahoitusta*]]*0.5)+(O117*0.5)</f>
        <v>1042763.6773807833</v>
      </c>
      <c r="Q117" s="42">
        <f>(Taulukko6[[#This Row],[Valtionosuuden lisäys vuodelle 2025, ilman siirtymäajan rahoitusta*]]*0.75)+(O117*0.25)</f>
        <v>952549.59869039163</v>
      </c>
      <c r="R117" s="42">
        <f>(Taulukko6[[#This Row],[Valtionosuuden lisäys vuodelle 2025, ilman siirtymäajan rahoitusta*]]*1)+(O117*0)</f>
        <v>862335.52</v>
      </c>
    </row>
    <row r="118" spans="1:18" x14ac:dyDescent="0.25">
      <c r="A118" s="21">
        <v>312</v>
      </c>
      <c r="B118" s="21" t="s">
        <v>161</v>
      </c>
      <c r="C118" s="26">
        <v>542</v>
      </c>
      <c r="D118" s="26">
        <v>52</v>
      </c>
      <c r="E118" s="26">
        <v>20</v>
      </c>
      <c r="G118" s="26">
        <f>Taulukko3[[#This Row],[Väestö, 18-64-vuotiaat (2023 ennuste)]]*Taulukko4[Perushinnat, €]</f>
        <v>53229.820000000036</v>
      </c>
      <c r="H118" s="26">
        <f>Taulukko3[[#This Row],[Työttömät ja palveluissa olevat (2022)]]*Taulukko4[[ ]]</f>
        <v>45609.719999999987</v>
      </c>
      <c r="I118" s="26">
        <f>Taulukko3[[#This Row],[Vieraskieliset (2022)]]*Taulukko4[[  ]]</f>
        <v>1343.4000000000196</v>
      </c>
      <c r="J118" s="26">
        <f>SUM(Taulukko5[[#This Row],[Väestö, 18-64-vuotiaat]:[Vieraskieliset]])</f>
        <v>100182.94000000005</v>
      </c>
      <c r="L118" s="32">
        <v>100085.4999999998</v>
      </c>
      <c r="N118" s="39">
        <v>81526.202131617887</v>
      </c>
      <c r="O118" s="39">
        <v>86250.24407544604</v>
      </c>
      <c r="P118" s="42">
        <f>(Taulukko6[[#This Row],[Valtionosuuden lisäys vuodelle 2025, ilman siirtymäajan rahoitusta*]]*0.5)+(O118*0.5)</f>
        <v>93167.872037722918</v>
      </c>
      <c r="Q118" s="42">
        <f>(Taulukko6[[#This Row],[Valtionosuuden lisäys vuodelle 2025, ilman siirtymäajan rahoitusta*]]*0.75)+(O118*0.25)</f>
        <v>96626.686018861365</v>
      </c>
      <c r="R118" s="42">
        <f>(Taulukko6[[#This Row],[Valtionosuuden lisäys vuodelle 2025, ilman siirtymäajan rahoitusta*]]*1)+(O118*0)</f>
        <v>100085.4999999998</v>
      </c>
    </row>
    <row r="119" spans="1:18" x14ac:dyDescent="0.25">
      <c r="A119" s="21">
        <v>316</v>
      </c>
      <c r="B119" s="21" t="s">
        <v>162</v>
      </c>
      <c r="C119" s="26">
        <v>2244</v>
      </c>
      <c r="D119" s="26">
        <v>288</v>
      </c>
      <c r="E119" s="26">
        <v>161</v>
      </c>
      <c r="G119" s="26">
        <f>Taulukko3[[#This Row],[Väestö, 18-64-vuotiaat (2023 ennuste)]]*Taulukko4[Perushinnat, €]</f>
        <v>220383.24000000014</v>
      </c>
      <c r="H119" s="26">
        <f>Taulukko3[[#This Row],[Työttömät ja palveluissa olevat (2022)]]*Taulukko4[[ ]]</f>
        <v>252607.67999999991</v>
      </c>
      <c r="I119" s="26">
        <f>Taulukko3[[#This Row],[Vieraskieliset (2022)]]*Taulukko4[[  ]]</f>
        <v>10814.370000000159</v>
      </c>
      <c r="J119" s="26">
        <f>SUM(Taulukko5[[#This Row],[Väestö, 18-64-vuotiaat]:[Vieraskieliset]])</f>
        <v>483805.29000000021</v>
      </c>
      <c r="L119" s="32">
        <v>483471.3699999993</v>
      </c>
      <c r="N119" s="39">
        <v>555869.83625596494</v>
      </c>
      <c r="O119" s="39">
        <v>588079.75592746714</v>
      </c>
      <c r="P119" s="42">
        <f>(Taulukko6[[#This Row],[Valtionosuuden lisäys vuodelle 2025, ilman siirtymäajan rahoitusta*]]*0.5)+(O119*0.5)</f>
        <v>535775.56296373322</v>
      </c>
      <c r="Q119" s="42">
        <f>(Taulukko6[[#This Row],[Valtionosuuden lisäys vuodelle 2025, ilman siirtymäajan rahoitusta*]]*0.75)+(O119*0.25)</f>
        <v>509623.46648186632</v>
      </c>
      <c r="R119" s="42">
        <f>(Taulukko6[[#This Row],[Valtionosuuden lisäys vuodelle 2025, ilman siirtymäajan rahoitusta*]]*1)+(O119*0)</f>
        <v>483471.3699999993</v>
      </c>
    </row>
    <row r="120" spans="1:18" x14ac:dyDescent="0.25">
      <c r="A120" s="21">
        <v>317</v>
      </c>
      <c r="B120" s="21" t="s">
        <v>163</v>
      </c>
      <c r="C120" s="26">
        <v>1194</v>
      </c>
      <c r="D120" s="26">
        <v>119</v>
      </c>
      <c r="E120" s="26">
        <v>29</v>
      </c>
      <c r="G120" s="26">
        <f>Taulukko3[[#This Row],[Väestö, 18-64-vuotiaat (2023 ennuste)]]*Taulukko4[Perushinnat, €]</f>
        <v>117262.74000000008</v>
      </c>
      <c r="H120" s="26">
        <f>Taulukko3[[#This Row],[Työttömät ja palveluissa olevat (2022)]]*Taulukko4[[ ]]</f>
        <v>104376.08999999997</v>
      </c>
      <c r="I120" s="26">
        <f>Taulukko3[[#This Row],[Vieraskieliset (2022)]]*Taulukko4[[  ]]</f>
        <v>1947.9300000000285</v>
      </c>
      <c r="J120" s="26">
        <f>SUM(Taulukko5[[#This Row],[Väestö, 18-64-vuotiaat]:[Vieraskieliset]])</f>
        <v>223586.76000000007</v>
      </c>
      <c r="L120" s="32">
        <v>223390.9200000003</v>
      </c>
      <c r="N120" s="39">
        <v>262413.63692636712</v>
      </c>
      <c r="O120" s="39">
        <v>277619.21494987572</v>
      </c>
      <c r="P120" s="42">
        <f>(Taulukko6[[#This Row],[Valtionosuuden lisäys vuodelle 2025, ilman siirtymäajan rahoitusta*]]*0.5)+(O120*0.5)</f>
        <v>250505.067474938</v>
      </c>
      <c r="Q120" s="42">
        <f>(Taulukko6[[#This Row],[Valtionosuuden lisäys vuodelle 2025, ilman siirtymäajan rahoitusta*]]*0.75)+(O120*0.25)</f>
        <v>236947.99373746917</v>
      </c>
      <c r="R120" s="42">
        <f>(Taulukko6[[#This Row],[Valtionosuuden lisäys vuodelle 2025, ilman siirtymäajan rahoitusta*]]*1)+(O120*0)</f>
        <v>223390.9200000003</v>
      </c>
    </row>
    <row r="121" spans="1:18" x14ac:dyDescent="0.25">
      <c r="A121" s="21">
        <v>320</v>
      </c>
      <c r="B121" s="21" t="s">
        <v>164</v>
      </c>
      <c r="C121" s="26">
        <v>3121</v>
      </c>
      <c r="D121" s="26">
        <v>529</v>
      </c>
      <c r="E121" s="26">
        <v>149</v>
      </c>
      <c r="G121" s="26">
        <f>Taulukko3[[#This Row],[Väestö, 18-64-vuotiaat (2023 ennuste)]]*Taulukko4[Perushinnat, €]</f>
        <v>306513.41000000021</v>
      </c>
      <c r="H121" s="26">
        <f>Taulukko3[[#This Row],[Työttömät ja palveluissa olevat (2022)]]*Taulukko4[[ ]]</f>
        <v>463991.18999999983</v>
      </c>
      <c r="I121" s="26">
        <f>Taulukko3[[#This Row],[Vieraskieliset (2022)]]*Taulukko4[[  ]]</f>
        <v>10008.330000000147</v>
      </c>
      <c r="J121" s="26">
        <f>SUM(Taulukko5[[#This Row],[Väestö, 18-64-vuotiaat]:[Vieraskieliset]])</f>
        <v>780512.93000000028</v>
      </c>
      <c r="L121" s="32">
        <v>779965.64999999839</v>
      </c>
      <c r="N121" s="39">
        <v>901464.73738255631</v>
      </c>
      <c r="O121" s="39">
        <v>953700.17971804133</v>
      </c>
      <c r="P121" s="42">
        <f>(Taulukko6[[#This Row],[Valtionosuuden lisäys vuodelle 2025, ilman siirtymäajan rahoitusta*]]*0.5)+(O121*0.5)</f>
        <v>866832.91485901992</v>
      </c>
      <c r="Q121" s="42">
        <f>(Taulukko6[[#This Row],[Valtionosuuden lisäys vuodelle 2025, ilman siirtymäajan rahoitusta*]]*0.75)+(O121*0.25)</f>
        <v>823399.2824295091</v>
      </c>
      <c r="R121" s="42">
        <f>(Taulukko6[[#This Row],[Valtionosuuden lisäys vuodelle 2025, ilman siirtymäajan rahoitusta*]]*1)+(O121*0)</f>
        <v>779965.64999999839</v>
      </c>
    </row>
    <row r="122" spans="1:18" x14ac:dyDescent="0.25">
      <c r="A122" s="21">
        <v>322</v>
      </c>
      <c r="B122" s="21" t="s">
        <v>165</v>
      </c>
      <c r="C122" s="26">
        <v>3136</v>
      </c>
      <c r="D122" s="26">
        <v>288</v>
      </c>
      <c r="E122" s="26">
        <v>207</v>
      </c>
      <c r="G122" s="26">
        <f>Taulukko3[[#This Row],[Väestö, 18-64-vuotiaat (2023 ennuste)]]*Taulukko4[Perushinnat, €]</f>
        <v>307986.56000000023</v>
      </c>
      <c r="H122" s="26">
        <f>Taulukko3[[#This Row],[Työttömät ja palveluissa olevat (2022)]]*Taulukko4[[ ]]</f>
        <v>252607.67999999991</v>
      </c>
      <c r="I122" s="26">
        <f>Taulukko3[[#This Row],[Vieraskieliset (2022)]]*Taulukko4[[  ]]</f>
        <v>13904.190000000202</v>
      </c>
      <c r="J122" s="26">
        <f>SUM(Taulukko5[[#This Row],[Väestö, 18-64-vuotiaat]:[Vieraskieliset]])</f>
        <v>574498.43000000028</v>
      </c>
      <c r="L122" s="32">
        <v>573984.98999999743</v>
      </c>
      <c r="N122" s="39">
        <v>463556.6449830393</v>
      </c>
      <c r="O122" s="39">
        <v>490417.46980969771</v>
      </c>
      <c r="P122" s="42">
        <f>(Taulukko6[[#This Row],[Valtionosuuden lisäys vuodelle 2025, ilman siirtymäajan rahoitusta*]]*0.5)+(O122*0.5)</f>
        <v>532201.22990484757</v>
      </c>
      <c r="Q122" s="42">
        <f>(Taulukko6[[#This Row],[Valtionosuuden lisäys vuodelle 2025, ilman siirtymäajan rahoitusta*]]*0.75)+(O122*0.25)</f>
        <v>553093.10995242256</v>
      </c>
      <c r="R122" s="42">
        <f>(Taulukko6[[#This Row],[Valtionosuuden lisäys vuodelle 2025, ilman siirtymäajan rahoitusta*]]*1)+(O122*0)</f>
        <v>573984.98999999743</v>
      </c>
    </row>
    <row r="123" spans="1:18" x14ac:dyDescent="0.25">
      <c r="A123" s="21">
        <v>398</v>
      </c>
      <c r="B123" s="21" t="s">
        <v>166</v>
      </c>
      <c r="C123" s="26">
        <v>68959</v>
      </c>
      <c r="D123" s="26">
        <v>10351</v>
      </c>
      <c r="E123" s="26">
        <v>10018</v>
      </c>
      <c r="G123" s="26">
        <f>Taulukko3[[#This Row],[Väestö, 18-64-vuotiaat (2023 ennuste)]]*Taulukko4[Perushinnat, €]</f>
        <v>6772463.3900000043</v>
      </c>
      <c r="H123" s="26">
        <f>Taulukko3[[#This Row],[Työttömät ja palveluissa olevat (2022)]]*Taulukko4[[ ]]</f>
        <v>9078965.6099999975</v>
      </c>
      <c r="I123" s="26">
        <f>Taulukko3[[#This Row],[Vieraskieliset (2022)]]*Taulukko4[[  ]]</f>
        <v>672909.06000000983</v>
      </c>
      <c r="J123" s="26">
        <f>SUM(Taulukko5[[#This Row],[Väestö, 18-64-vuotiaat]:[Vieraskieliset]])</f>
        <v>16524338.060000012</v>
      </c>
      <c r="L123" s="32">
        <v>16514685.57999995</v>
      </c>
      <c r="N123" s="39">
        <v>14524452.226193361</v>
      </c>
      <c r="O123" s="39">
        <v>15366072.708120059</v>
      </c>
      <c r="P123" s="42">
        <f>(Taulukko6[[#This Row],[Valtionosuuden lisäys vuodelle 2025, ilman siirtymäajan rahoitusta*]]*0.5)+(O123*0.5)</f>
        <v>15940379.144060005</v>
      </c>
      <c r="Q123" s="42">
        <f>(Taulukko6[[#This Row],[Valtionosuuden lisäys vuodelle 2025, ilman siirtymäajan rahoitusta*]]*0.75)+(O123*0.25)</f>
        <v>16227532.362029977</v>
      </c>
      <c r="R123" s="42">
        <f>(Taulukko6[[#This Row],[Valtionosuuden lisäys vuodelle 2025, ilman siirtymäajan rahoitusta*]]*1)+(O123*0)</f>
        <v>16514685.57999995</v>
      </c>
    </row>
    <row r="124" spans="1:18" x14ac:dyDescent="0.25">
      <c r="A124" s="21">
        <v>399</v>
      </c>
      <c r="B124" s="21" t="s">
        <v>167</v>
      </c>
      <c r="C124" s="26">
        <v>4129</v>
      </c>
      <c r="D124" s="26">
        <v>298</v>
      </c>
      <c r="E124" s="26">
        <v>140</v>
      </c>
      <c r="G124" s="26">
        <f>Taulukko3[[#This Row],[Väestö, 18-64-vuotiaat (2023 ennuste)]]*Taulukko4[Perushinnat, €]</f>
        <v>405509.09000000026</v>
      </c>
      <c r="H124" s="26">
        <f>Taulukko3[[#This Row],[Työttömät ja palveluissa olevat (2022)]]*Taulukko4[[ ]]</f>
        <v>261378.77999999991</v>
      </c>
      <c r="I124" s="26">
        <f>Taulukko3[[#This Row],[Vieraskieliset (2022)]]*Taulukko4[[  ]]</f>
        <v>9403.8000000001375</v>
      </c>
      <c r="J124" s="26">
        <f>SUM(Taulukko5[[#This Row],[Väestö, 18-64-vuotiaat]:[Vieraskieliset]])</f>
        <v>676291.67000000027</v>
      </c>
      <c r="L124" s="32">
        <v>675658.06999999797</v>
      </c>
      <c r="N124" s="39">
        <v>651814.11605689593</v>
      </c>
      <c r="O124" s="39">
        <v>689583.53427241533</v>
      </c>
      <c r="P124" s="42">
        <f>(Taulukko6[[#This Row],[Valtionosuuden lisäys vuodelle 2025, ilman siirtymäajan rahoitusta*]]*0.5)+(O124*0.5)</f>
        <v>682620.80213620665</v>
      </c>
      <c r="Q124" s="42">
        <f>(Taulukko6[[#This Row],[Valtionosuuden lisäys vuodelle 2025, ilman siirtymäajan rahoitusta*]]*0.75)+(O124*0.25)</f>
        <v>679139.43606810225</v>
      </c>
      <c r="R124" s="42">
        <f>(Taulukko6[[#This Row],[Valtionosuuden lisäys vuodelle 2025, ilman siirtymäajan rahoitusta*]]*1)+(O124*0)</f>
        <v>675658.06999999797</v>
      </c>
    </row>
    <row r="125" spans="1:18" x14ac:dyDescent="0.25">
      <c r="A125" s="21">
        <v>400</v>
      </c>
      <c r="B125" s="21" t="s">
        <v>168</v>
      </c>
      <c r="C125" s="26">
        <v>4592</v>
      </c>
      <c r="D125" s="26">
        <v>442</v>
      </c>
      <c r="E125" s="26">
        <v>821</v>
      </c>
      <c r="G125" s="26">
        <f>Taulukko3[[#This Row],[Väestö, 18-64-vuotiaat (2023 ennuste)]]*Taulukko4[Perushinnat, €]</f>
        <v>450980.3200000003</v>
      </c>
      <c r="H125" s="26">
        <f>Taulukko3[[#This Row],[Työttömät ja palveluissa olevat (2022)]]*Taulukko4[[ ]]</f>
        <v>387682.61999999988</v>
      </c>
      <c r="I125" s="26">
        <f>Taulukko3[[#This Row],[Vieraskieliset (2022)]]*Taulukko4[[  ]]</f>
        <v>55146.570000000807</v>
      </c>
      <c r="J125" s="26">
        <f>SUM(Taulukko5[[#This Row],[Väestö, 18-64-vuotiaat]:[Vieraskieliset]])</f>
        <v>893809.51000000094</v>
      </c>
      <c r="L125" s="32">
        <v>893137.10999999836</v>
      </c>
      <c r="N125" s="39">
        <v>772698.88077554537</v>
      </c>
      <c r="O125" s="39">
        <v>817472.97581850679</v>
      </c>
      <c r="P125" s="42">
        <f>(Taulukko6[[#This Row],[Valtionosuuden lisäys vuodelle 2025, ilman siirtymäajan rahoitusta*]]*0.5)+(O125*0.5)</f>
        <v>855305.04290925257</v>
      </c>
      <c r="Q125" s="42">
        <f>(Taulukko6[[#This Row],[Valtionosuuden lisäys vuodelle 2025, ilman siirtymäajan rahoitusta*]]*0.75)+(O125*0.25)</f>
        <v>874221.07645462546</v>
      </c>
      <c r="R125" s="42">
        <f>(Taulukko6[[#This Row],[Valtionosuuden lisäys vuodelle 2025, ilman siirtymäajan rahoitusta*]]*1)+(O125*0)</f>
        <v>893137.10999999836</v>
      </c>
    </row>
    <row r="126" spans="1:18" x14ac:dyDescent="0.25">
      <c r="A126" s="21">
        <v>402</v>
      </c>
      <c r="B126" s="21" t="s">
        <v>169</v>
      </c>
      <c r="C126" s="26">
        <v>4677</v>
      </c>
      <c r="D126" s="26">
        <v>581</v>
      </c>
      <c r="E126" s="26">
        <v>214</v>
      </c>
      <c r="G126" s="26">
        <f>Taulukko3[[#This Row],[Väestö, 18-64-vuotiaat (2023 ennuste)]]*Taulukko4[Perushinnat, €]</f>
        <v>459328.17000000027</v>
      </c>
      <c r="H126" s="26">
        <f>Taulukko3[[#This Row],[Työttömät ja palveluissa olevat (2022)]]*Taulukko4[[ ]]</f>
        <v>509600.9099999998</v>
      </c>
      <c r="I126" s="26">
        <f>Taulukko3[[#This Row],[Vieraskieliset (2022)]]*Taulukko4[[  ]]</f>
        <v>14374.38000000021</v>
      </c>
      <c r="J126" s="26">
        <f>SUM(Taulukko5[[#This Row],[Väestö, 18-64-vuotiaat]:[Vieraskieliset]])</f>
        <v>983303.46000000031</v>
      </c>
      <c r="L126" s="32">
        <v>982580.25999999756</v>
      </c>
      <c r="N126" s="39">
        <v>1105547.2178490635</v>
      </c>
      <c r="O126" s="39">
        <v>1169608.2349386357</v>
      </c>
      <c r="P126" s="42">
        <f>(Taulukko6[[#This Row],[Valtionosuuden lisäys vuodelle 2025, ilman siirtymäajan rahoitusta*]]*0.5)+(O126*0.5)</f>
        <v>1076094.2474693167</v>
      </c>
      <c r="Q126" s="42">
        <f>(Taulukko6[[#This Row],[Valtionosuuden lisäys vuodelle 2025, ilman siirtymäajan rahoitusta*]]*0.75)+(O126*0.25)</f>
        <v>1029337.2537346571</v>
      </c>
      <c r="R126" s="42">
        <f>(Taulukko6[[#This Row],[Valtionosuuden lisäys vuodelle 2025, ilman siirtymäajan rahoitusta*]]*1)+(O126*0)</f>
        <v>982580.25999999756</v>
      </c>
    </row>
    <row r="127" spans="1:18" x14ac:dyDescent="0.25">
      <c r="A127" s="21">
        <v>403</v>
      </c>
      <c r="B127" s="21" t="s">
        <v>170</v>
      </c>
      <c r="C127" s="26">
        <v>1240</v>
      </c>
      <c r="D127" s="26">
        <v>105</v>
      </c>
      <c r="E127" s="26">
        <v>140</v>
      </c>
      <c r="G127" s="26">
        <f>Taulukko3[[#This Row],[Väestö, 18-64-vuotiaat (2023 ennuste)]]*Taulukko4[Perushinnat, €]</f>
        <v>121780.40000000008</v>
      </c>
      <c r="H127" s="26">
        <f>Taulukko3[[#This Row],[Työttömät ja palveluissa olevat (2022)]]*Taulukko4[[ ]]</f>
        <v>92096.549999999959</v>
      </c>
      <c r="I127" s="26">
        <f>Taulukko3[[#This Row],[Vieraskieliset (2022)]]*Taulukko4[[  ]]</f>
        <v>9403.8000000001375</v>
      </c>
      <c r="J127" s="26">
        <f>SUM(Taulukko5[[#This Row],[Väestö, 18-64-vuotiaat]:[Vieraskieliset]])</f>
        <v>223280.75000000017</v>
      </c>
      <c r="L127" s="32">
        <v>223060.02999999962</v>
      </c>
      <c r="N127" s="39">
        <v>218727.66947505105</v>
      </c>
      <c r="O127" s="39">
        <v>231401.86081304288</v>
      </c>
      <c r="P127" s="42">
        <f>(Taulukko6[[#This Row],[Valtionosuuden lisäys vuodelle 2025, ilman siirtymäajan rahoitusta*]]*0.5)+(O127*0.5)</f>
        <v>227230.94540652126</v>
      </c>
      <c r="Q127" s="42">
        <f>(Taulukko6[[#This Row],[Valtionosuuden lisäys vuodelle 2025, ilman siirtymäajan rahoitusta*]]*0.75)+(O127*0.25)</f>
        <v>225145.48770326044</v>
      </c>
      <c r="R127" s="42">
        <f>(Taulukko6[[#This Row],[Valtionosuuden lisäys vuodelle 2025, ilman siirtymäajan rahoitusta*]]*1)+(O127*0)</f>
        <v>223060.02999999962</v>
      </c>
    </row>
    <row r="128" spans="1:18" x14ac:dyDescent="0.25">
      <c r="A128" s="21">
        <v>405</v>
      </c>
      <c r="B128" s="21" t="s">
        <v>171</v>
      </c>
      <c r="C128" s="26">
        <v>42451</v>
      </c>
      <c r="D128" s="26">
        <v>4971</v>
      </c>
      <c r="E128" s="26">
        <v>6446</v>
      </c>
      <c r="G128" s="26">
        <f>Taulukko3[[#This Row],[Väestö, 18-64-vuotiaat (2023 ennuste)]]*Taulukko4[Perushinnat, €]</f>
        <v>4169112.7100000028</v>
      </c>
      <c r="H128" s="26">
        <f>Taulukko3[[#This Row],[Työttömät ja palveluissa olevat (2022)]]*Taulukko4[[ ]]</f>
        <v>4360113.8099999987</v>
      </c>
      <c r="I128" s="26">
        <f>Taulukko3[[#This Row],[Vieraskieliset (2022)]]*Taulukko4[[  ]]</f>
        <v>432977.82000000635</v>
      </c>
      <c r="J128" s="26">
        <f>SUM(Taulukko5[[#This Row],[Väestö, 18-64-vuotiaat]:[Vieraskieliset]])</f>
        <v>8962204.3400000073</v>
      </c>
      <c r="L128" s="32">
        <v>8956396.8999999762</v>
      </c>
      <c r="N128" s="39">
        <v>9721388.1812397074</v>
      </c>
      <c r="O128" s="39">
        <v>10284694.754091837</v>
      </c>
      <c r="P128" s="42">
        <f>(Taulukko6[[#This Row],[Valtionosuuden lisäys vuodelle 2025, ilman siirtymäajan rahoitusta*]]*0.5)+(O128*0.5)</f>
        <v>9620545.8270459063</v>
      </c>
      <c r="Q128" s="42">
        <f>(Taulukko6[[#This Row],[Valtionosuuden lisäys vuodelle 2025, ilman siirtymäajan rahoitusta*]]*0.75)+(O128*0.25)</f>
        <v>9288471.3635229412</v>
      </c>
      <c r="R128" s="42">
        <f>(Taulukko6[[#This Row],[Valtionosuuden lisäys vuodelle 2025, ilman siirtymäajan rahoitusta*]]*1)+(O128*0)</f>
        <v>8956396.8999999762</v>
      </c>
    </row>
    <row r="129" spans="1:18" x14ac:dyDescent="0.25">
      <c r="A129" s="21">
        <v>407</v>
      </c>
      <c r="B129" s="21" t="s">
        <v>172</v>
      </c>
      <c r="C129" s="26">
        <v>1319</v>
      </c>
      <c r="D129" s="26">
        <v>151</v>
      </c>
      <c r="E129" s="26">
        <v>173</v>
      </c>
      <c r="G129" s="26">
        <f>Taulukko3[[#This Row],[Väestö, 18-64-vuotiaat (2023 ennuste)]]*Taulukko4[Perushinnat, €]</f>
        <v>129538.99000000009</v>
      </c>
      <c r="H129" s="26">
        <f>Taulukko3[[#This Row],[Työttömät ja palveluissa olevat (2022)]]*Taulukko4[[ ]]</f>
        <v>132443.60999999996</v>
      </c>
      <c r="I129" s="26">
        <f>Taulukko3[[#This Row],[Vieraskieliset (2022)]]*Taulukko4[[  ]]</f>
        <v>11620.410000000171</v>
      </c>
      <c r="J129" s="26">
        <f>SUM(Taulukko5[[#This Row],[Väestö, 18-64-vuotiaat]:[Vieraskieliset]])</f>
        <v>273603.01000000018</v>
      </c>
      <c r="L129" s="32">
        <v>273399.3299999992</v>
      </c>
      <c r="N129" s="39">
        <v>224020.46569019722</v>
      </c>
      <c r="O129" s="39">
        <v>237001.34850487672</v>
      </c>
      <c r="P129" s="42">
        <f>(Taulukko6[[#This Row],[Valtionosuuden lisäys vuodelle 2025, ilman siirtymäajan rahoitusta*]]*0.5)+(O129*0.5)</f>
        <v>255200.33925243796</v>
      </c>
      <c r="Q129" s="42">
        <f>(Taulukko6[[#This Row],[Valtionosuuden lisäys vuodelle 2025, ilman siirtymäajan rahoitusta*]]*0.75)+(O129*0.25)</f>
        <v>264299.8346262186</v>
      </c>
      <c r="R129" s="42">
        <f>(Taulukko6[[#This Row],[Valtionosuuden lisäys vuodelle 2025, ilman siirtymäajan rahoitusta*]]*1)+(O129*0)</f>
        <v>273399.3299999992</v>
      </c>
    </row>
    <row r="130" spans="1:18" x14ac:dyDescent="0.25">
      <c r="A130" s="21">
        <v>408</v>
      </c>
      <c r="B130" s="21" t="s">
        <v>173</v>
      </c>
      <c r="C130" s="26">
        <v>7419</v>
      </c>
      <c r="D130" s="26">
        <v>565</v>
      </c>
      <c r="E130" s="26">
        <v>411</v>
      </c>
      <c r="G130" s="26">
        <f>Taulukko3[[#This Row],[Väestö, 18-64-vuotiaat (2023 ennuste)]]*Taulukko4[Perushinnat, €]</f>
        <v>728619.99000000046</v>
      </c>
      <c r="H130" s="26">
        <f>Taulukko3[[#This Row],[Työttömät ja palveluissa olevat (2022)]]*Taulukko4[[ ]]</f>
        <v>495567.14999999979</v>
      </c>
      <c r="I130" s="26">
        <f>Taulukko3[[#This Row],[Vieraskieliset (2022)]]*Taulukko4[[  ]]</f>
        <v>27606.870000000403</v>
      </c>
      <c r="J130" s="26">
        <f>SUM(Taulukko5[[#This Row],[Väestö, 18-64-vuotiaat]:[Vieraskieliset]])</f>
        <v>1251794.0100000005</v>
      </c>
      <c r="L130" s="32">
        <v>1250676.4899999998</v>
      </c>
      <c r="N130" s="39">
        <v>1236690.7972556304</v>
      </c>
      <c r="O130" s="39">
        <v>1308350.9389650419</v>
      </c>
      <c r="P130" s="42">
        <f>(Taulukko6[[#This Row],[Valtionosuuden lisäys vuodelle 2025, ilman siirtymäajan rahoitusta*]]*0.5)+(O130*0.5)</f>
        <v>1279513.7144825207</v>
      </c>
      <c r="Q130" s="42">
        <f>(Taulukko6[[#This Row],[Valtionosuuden lisäys vuodelle 2025, ilman siirtymäajan rahoitusta*]]*0.75)+(O130*0.25)</f>
        <v>1265095.1022412602</v>
      </c>
      <c r="R130" s="42">
        <f>(Taulukko6[[#This Row],[Valtionosuuden lisäys vuodelle 2025, ilman siirtymäajan rahoitusta*]]*1)+(O130*0)</f>
        <v>1250676.4899999998</v>
      </c>
    </row>
    <row r="131" spans="1:18" x14ac:dyDescent="0.25">
      <c r="A131" s="21">
        <v>410</v>
      </c>
      <c r="B131" s="21" t="s">
        <v>174</v>
      </c>
      <c r="C131" s="26">
        <v>9835</v>
      </c>
      <c r="D131" s="26">
        <v>1063</v>
      </c>
      <c r="E131" s="26">
        <v>277</v>
      </c>
      <c r="G131" s="26">
        <f>Taulukko3[[#This Row],[Väestö, 18-64-vuotiaat (2023 ennuste)]]*Taulukko4[Perushinnat, €]</f>
        <v>965895.35000000068</v>
      </c>
      <c r="H131" s="26">
        <f>Taulukko3[[#This Row],[Työttömät ja palveluissa olevat (2022)]]*Taulukko4[[ ]]</f>
        <v>932367.9299999997</v>
      </c>
      <c r="I131" s="26">
        <f>Taulukko3[[#This Row],[Vieraskieliset (2022)]]*Taulukko4[[  ]]</f>
        <v>18606.090000000273</v>
      </c>
      <c r="J131" s="26">
        <f>SUM(Taulukko5[[#This Row],[Väestö, 18-64-vuotiaat]:[Vieraskieliset]])</f>
        <v>1916869.3700000006</v>
      </c>
      <c r="L131" s="32">
        <v>1915367.4499999974</v>
      </c>
      <c r="N131" s="39">
        <v>1883108.4519056582</v>
      </c>
      <c r="O131" s="39">
        <v>1992225.3134665326</v>
      </c>
      <c r="P131" s="42">
        <f>(Taulukko6[[#This Row],[Valtionosuuden lisäys vuodelle 2025, ilman siirtymäajan rahoitusta*]]*0.5)+(O131*0.5)</f>
        <v>1953796.381733265</v>
      </c>
      <c r="Q131" s="42">
        <f>(Taulukko6[[#This Row],[Valtionosuuden lisäys vuodelle 2025, ilman siirtymäajan rahoitusta*]]*0.75)+(O131*0.25)</f>
        <v>1934581.9158666311</v>
      </c>
      <c r="R131" s="42">
        <f>(Taulukko6[[#This Row],[Valtionosuuden lisäys vuodelle 2025, ilman siirtymäajan rahoitusta*]]*1)+(O131*0)</f>
        <v>1915367.4499999974</v>
      </c>
    </row>
    <row r="132" spans="1:18" x14ac:dyDescent="0.25">
      <c r="A132" s="21">
        <v>416</v>
      </c>
      <c r="B132" s="21" t="s">
        <v>175</v>
      </c>
      <c r="C132" s="26">
        <v>1519</v>
      </c>
      <c r="D132" s="26">
        <v>135</v>
      </c>
      <c r="E132" s="26">
        <v>76</v>
      </c>
      <c r="G132" s="26">
        <f>Taulukko3[[#This Row],[Väestö, 18-64-vuotiaat (2023 ennuste)]]*Taulukko4[Perushinnat, €]</f>
        <v>149180.99000000011</v>
      </c>
      <c r="H132" s="26">
        <f>Taulukko3[[#This Row],[Työttömät ja palveluissa olevat (2022)]]*Taulukko4[[ ]]</f>
        <v>118409.84999999996</v>
      </c>
      <c r="I132" s="26">
        <f>Taulukko3[[#This Row],[Vieraskieliset (2022)]]*Taulukko4[[  ]]</f>
        <v>5104.9200000000747</v>
      </c>
      <c r="J132" s="26">
        <f>SUM(Taulukko5[[#This Row],[Väestö, 18-64-vuotiaat]:[Vieraskieliset]])</f>
        <v>272695.76000000018</v>
      </c>
      <c r="L132" s="32">
        <v>272463.59999999899</v>
      </c>
      <c r="N132" s="39">
        <v>230447.29977308115</v>
      </c>
      <c r="O132" s="39">
        <v>243800.58597439888</v>
      </c>
      <c r="P132" s="42">
        <f>(Taulukko6[[#This Row],[Valtionosuuden lisäys vuodelle 2025, ilman siirtymäajan rahoitusta*]]*0.5)+(O132*0.5)</f>
        <v>258132.09298719894</v>
      </c>
      <c r="Q132" s="42">
        <f>(Taulukko6[[#This Row],[Valtionosuuden lisäys vuodelle 2025, ilman siirtymäajan rahoitusta*]]*0.75)+(O132*0.25)</f>
        <v>265297.84649359901</v>
      </c>
      <c r="R132" s="42">
        <f>(Taulukko6[[#This Row],[Valtionosuuden lisäys vuodelle 2025, ilman siirtymäajan rahoitusta*]]*1)+(O132*0)</f>
        <v>272463.59999999899</v>
      </c>
    </row>
    <row r="133" spans="1:18" x14ac:dyDescent="0.25">
      <c r="A133" s="21">
        <v>418</v>
      </c>
      <c r="B133" s="21" t="s">
        <v>176</v>
      </c>
      <c r="C133" s="26">
        <v>13879</v>
      </c>
      <c r="D133" s="26">
        <v>1112</v>
      </c>
      <c r="E133" s="26">
        <v>725</v>
      </c>
      <c r="G133" s="26">
        <f>Taulukko3[[#This Row],[Väestö, 18-64-vuotiaat (2023 ennuste)]]*Taulukko4[Perushinnat, €]</f>
        <v>1363056.590000001</v>
      </c>
      <c r="H133" s="26">
        <f>Taulukko3[[#This Row],[Työttömät ja palveluissa olevat (2022)]]*Taulukko4[[ ]]</f>
        <v>975346.3199999996</v>
      </c>
      <c r="I133" s="26">
        <f>Taulukko3[[#This Row],[Vieraskieliset (2022)]]*Taulukko4[[  ]]</f>
        <v>48698.250000000713</v>
      </c>
      <c r="J133" s="26">
        <f>SUM(Taulukko5[[#This Row],[Väestö, 18-64-vuotiaat]:[Vieraskieliset]])</f>
        <v>2387101.1600000015</v>
      </c>
      <c r="L133" s="32">
        <v>2385141.5599999866</v>
      </c>
      <c r="N133" s="39">
        <v>1634858.4570169272</v>
      </c>
      <c r="O133" s="39">
        <v>1729590.4538625758</v>
      </c>
      <c r="P133" s="42">
        <f>(Taulukko6[[#This Row],[Valtionosuuden lisäys vuodelle 2025, ilman siirtymäajan rahoitusta*]]*0.5)+(O133*0.5)</f>
        <v>2057366.0069312812</v>
      </c>
      <c r="Q133" s="42">
        <f>(Taulukko6[[#This Row],[Valtionosuuden lisäys vuodelle 2025, ilman siirtymäajan rahoitusta*]]*0.75)+(O133*0.25)</f>
        <v>2221253.7834656341</v>
      </c>
      <c r="R133" s="42">
        <f>(Taulukko6[[#This Row],[Valtionosuuden lisäys vuodelle 2025, ilman siirtymäajan rahoitusta*]]*1)+(O133*0)</f>
        <v>2385141.5599999866</v>
      </c>
    </row>
    <row r="134" spans="1:18" x14ac:dyDescent="0.25">
      <c r="A134" s="21">
        <v>420</v>
      </c>
      <c r="B134" s="21" t="s">
        <v>177</v>
      </c>
      <c r="C134" s="26">
        <v>4560</v>
      </c>
      <c r="D134" s="26">
        <v>441</v>
      </c>
      <c r="E134" s="26">
        <v>208</v>
      </c>
      <c r="G134" s="26">
        <f>Taulukko3[[#This Row],[Väestö, 18-64-vuotiaat (2023 ennuste)]]*Taulukko4[Perushinnat, €]</f>
        <v>447837.60000000027</v>
      </c>
      <c r="H134" s="26">
        <f>Taulukko3[[#This Row],[Työttömät ja palveluissa olevat (2022)]]*Taulukko4[[ ]]</f>
        <v>386805.50999999983</v>
      </c>
      <c r="I134" s="26">
        <f>Taulukko3[[#This Row],[Vieraskieliset (2022)]]*Taulukko4[[  ]]</f>
        <v>13971.360000000204</v>
      </c>
      <c r="J134" s="26">
        <f>SUM(Taulukko5[[#This Row],[Väestö, 18-64-vuotiaat]:[Vieraskieliset]])</f>
        <v>848614.47000000032</v>
      </c>
      <c r="L134" s="32">
        <v>847887.66999999888</v>
      </c>
      <c r="N134" s="39">
        <v>772256.47440006037</v>
      </c>
      <c r="O134" s="39">
        <v>817004.93417215964</v>
      </c>
      <c r="P134" s="42">
        <f>(Taulukko6[[#This Row],[Valtionosuuden lisäys vuodelle 2025, ilman siirtymäajan rahoitusta*]]*0.5)+(O134*0.5)</f>
        <v>832446.30208607926</v>
      </c>
      <c r="Q134" s="42">
        <f>(Taulukko6[[#This Row],[Valtionosuuden lisäys vuodelle 2025, ilman siirtymäajan rahoitusta*]]*0.75)+(O134*0.25)</f>
        <v>840166.98604303901</v>
      </c>
      <c r="R134" s="42">
        <f>(Taulukko6[[#This Row],[Valtionosuuden lisäys vuodelle 2025, ilman siirtymäajan rahoitusta*]]*1)+(O134*0)</f>
        <v>847887.66999999888</v>
      </c>
    </row>
    <row r="135" spans="1:18" x14ac:dyDescent="0.25">
      <c r="A135" s="21">
        <v>421</v>
      </c>
      <c r="B135" s="21" t="s">
        <v>178</v>
      </c>
      <c r="C135" s="26">
        <v>325</v>
      </c>
      <c r="D135" s="26">
        <v>34</v>
      </c>
      <c r="E135" s="26">
        <v>11</v>
      </c>
      <c r="G135" s="26">
        <f>Taulukko3[[#This Row],[Väestö, 18-64-vuotiaat (2023 ennuste)]]*Taulukko4[Perushinnat, €]</f>
        <v>31918.250000000022</v>
      </c>
      <c r="H135" s="26">
        <f>Taulukko3[[#This Row],[Työttömät ja palveluissa olevat (2022)]]*Taulukko4[[ ]]</f>
        <v>29821.739999999991</v>
      </c>
      <c r="I135" s="26">
        <f>Taulukko3[[#This Row],[Vieraskieliset (2022)]]*Taulukko4[[  ]]</f>
        <v>738.8700000000108</v>
      </c>
      <c r="J135" s="26">
        <f>SUM(Taulukko5[[#This Row],[Väestö, 18-64-vuotiaat]:[Vieraskieliset]])</f>
        <v>62478.860000000022</v>
      </c>
      <c r="L135" s="32">
        <v>62423.97999999988</v>
      </c>
      <c r="N135" s="39">
        <v>60165.34493869781</v>
      </c>
      <c r="O135" s="39">
        <v>63651.630398143592</v>
      </c>
      <c r="P135" s="42">
        <f>(Taulukko6[[#This Row],[Valtionosuuden lisäys vuodelle 2025, ilman siirtymäajan rahoitusta*]]*0.5)+(O135*0.5)</f>
        <v>63037.805199071736</v>
      </c>
      <c r="Q135" s="42">
        <f>(Taulukko6[[#This Row],[Valtionosuuden lisäys vuodelle 2025, ilman siirtymäajan rahoitusta*]]*0.75)+(O135*0.25)</f>
        <v>62730.892599535815</v>
      </c>
      <c r="R135" s="42">
        <f>(Taulukko6[[#This Row],[Valtionosuuden lisäys vuodelle 2025, ilman siirtymäajan rahoitusta*]]*1)+(O135*0)</f>
        <v>62423.97999999988</v>
      </c>
    </row>
    <row r="136" spans="1:18" x14ac:dyDescent="0.25">
      <c r="A136" s="21">
        <v>422</v>
      </c>
      <c r="B136" s="21" t="s">
        <v>179</v>
      </c>
      <c r="C136" s="26">
        <v>4704</v>
      </c>
      <c r="D136" s="26">
        <v>883</v>
      </c>
      <c r="E136" s="26">
        <v>545</v>
      </c>
      <c r="G136" s="26">
        <f>Taulukko3[[#This Row],[Väestö, 18-64-vuotiaat (2023 ennuste)]]*Taulukko4[Perushinnat, €]</f>
        <v>461979.84000000032</v>
      </c>
      <c r="H136" s="26">
        <f>Taulukko3[[#This Row],[Työttömät ja palveluissa olevat (2022)]]*Taulukko4[[ ]]</f>
        <v>774488.12999999966</v>
      </c>
      <c r="I136" s="26">
        <f>Taulukko3[[#This Row],[Vieraskieliset (2022)]]*Taulukko4[[  ]]</f>
        <v>36607.650000000533</v>
      </c>
      <c r="J136" s="26">
        <f>SUM(Taulukko5[[#This Row],[Väestö, 18-64-vuotiaat]:[Vieraskieliset]])</f>
        <v>1273075.6200000006</v>
      </c>
      <c r="L136" s="32">
        <v>1272263.5399999968</v>
      </c>
      <c r="N136" s="39">
        <v>1903612.3095654279</v>
      </c>
      <c r="O136" s="39">
        <v>2013917.2687079692</v>
      </c>
      <c r="P136" s="42">
        <f>(Taulukko6[[#This Row],[Valtionosuuden lisäys vuodelle 2025, ilman siirtymäajan rahoitusta*]]*0.5)+(O136*0.5)</f>
        <v>1643090.404353983</v>
      </c>
      <c r="Q136" s="42">
        <f>(Taulukko6[[#This Row],[Valtionosuuden lisäys vuodelle 2025, ilman siirtymäajan rahoitusta*]]*0.75)+(O136*0.25)</f>
        <v>1457676.97217699</v>
      </c>
      <c r="R136" s="42">
        <f>(Taulukko6[[#This Row],[Valtionosuuden lisäys vuodelle 2025, ilman siirtymäajan rahoitusta*]]*1)+(O136*0)</f>
        <v>1272263.5399999968</v>
      </c>
    </row>
    <row r="137" spans="1:18" x14ac:dyDescent="0.25">
      <c r="A137" s="21">
        <v>423</v>
      </c>
      <c r="B137" s="21" t="s">
        <v>180</v>
      </c>
      <c r="C137" s="26">
        <v>11701</v>
      </c>
      <c r="D137" s="26">
        <v>738</v>
      </c>
      <c r="E137" s="26">
        <v>846</v>
      </c>
      <c r="G137" s="26">
        <f>Taulukko3[[#This Row],[Väestö, 18-64-vuotiaat (2023 ennuste)]]*Taulukko4[Perushinnat, €]</f>
        <v>1149155.2100000007</v>
      </c>
      <c r="H137" s="26">
        <f>Taulukko3[[#This Row],[Työttömät ja palveluissa olevat (2022)]]*Taulukko4[[ ]]</f>
        <v>647307.1799999997</v>
      </c>
      <c r="I137" s="26">
        <f>Taulukko3[[#This Row],[Vieraskieliset (2022)]]*Taulukko4[[  ]]</f>
        <v>56825.820000000829</v>
      </c>
      <c r="J137" s="26">
        <f>SUM(Taulukko5[[#This Row],[Väestö, 18-64-vuotiaat]:[Vieraskieliset]])</f>
        <v>1853288.2100000011</v>
      </c>
      <c r="L137" s="32">
        <v>1851639.5700000019</v>
      </c>
      <c r="N137" s="39">
        <v>1518605.3698643716</v>
      </c>
      <c r="O137" s="39">
        <v>1606601.0727891829</v>
      </c>
      <c r="P137" s="42">
        <f>(Taulukko6[[#This Row],[Valtionosuuden lisäys vuodelle 2025, ilman siirtymäajan rahoitusta*]]*0.5)+(O137*0.5)</f>
        <v>1729120.3213945925</v>
      </c>
      <c r="Q137" s="42">
        <f>(Taulukko6[[#This Row],[Valtionosuuden lisäys vuodelle 2025, ilman siirtymäajan rahoitusta*]]*0.75)+(O137*0.25)</f>
        <v>1790379.9456972971</v>
      </c>
      <c r="R137" s="42">
        <f>(Taulukko6[[#This Row],[Valtionosuuden lisäys vuodelle 2025, ilman siirtymäajan rahoitusta*]]*1)+(O137*0)</f>
        <v>1851639.5700000019</v>
      </c>
    </row>
    <row r="138" spans="1:18" x14ac:dyDescent="0.25">
      <c r="A138" s="21">
        <v>425</v>
      </c>
      <c r="B138" s="21" t="s">
        <v>181</v>
      </c>
      <c r="C138" s="26">
        <v>5471</v>
      </c>
      <c r="D138" s="26">
        <v>363</v>
      </c>
      <c r="E138" s="26">
        <v>82</v>
      </c>
      <c r="G138" s="26">
        <f>Taulukko3[[#This Row],[Väestö, 18-64-vuotiaat (2023 ennuste)]]*Taulukko4[Perushinnat, €]</f>
        <v>537306.91000000038</v>
      </c>
      <c r="H138" s="26">
        <f>Taulukko3[[#This Row],[Työttömät ja palveluissa olevat (2022)]]*Taulukko4[[ ]]</f>
        <v>318390.92999999988</v>
      </c>
      <c r="I138" s="26">
        <f>Taulukko3[[#This Row],[Vieraskieliset (2022)]]*Taulukko4[[  ]]</f>
        <v>5507.9400000000805</v>
      </c>
      <c r="J138" s="26">
        <f>SUM(Taulukko5[[#This Row],[Väestö, 18-64-vuotiaat]:[Vieraskieliset]])</f>
        <v>861205.78000000038</v>
      </c>
      <c r="L138" s="32">
        <v>860373.21999999892</v>
      </c>
      <c r="N138" s="39">
        <v>895594.39627191611</v>
      </c>
      <c r="O138" s="39">
        <v>947489.6812480964</v>
      </c>
      <c r="P138" s="42">
        <f>(Taulukko6[[#This Row],[Valtionosuuden lisäys vuodelle 2025, ilman siirtymäajan rahoitusta*]]*0.5)+(O138*0.5)</f>
        <v>903931.45062404766</v>
      </c>
      <c r="Q138" s="42">
        <f>(Taulukko6[[#This Row],[Valtionosuuden lisäys vuodelle 2025, ilman siirtymäajan rahoitusta*]]*0.75)+(O138*0.25)</f>
        <v>882152.33531202329</v>
      </c>
      <c r="R138" s="42">
        <f>(Taulukko6[[#This Row],[Valtionosuuden lisäys vuodelle 2025, ilman siirtymäajan rahoitusta*]]*1)+(O138*0)</f>
        <v>860373.21999999892</v>
      </c>
    </row>
    <row r="139" spans="1:18" x14ac:dyDescent="0.25">
      <c r="A139" s="21">
        <v>426</v>
      </c>
      <c r="B139" s="21" t="s">
        <v>182</v>
      </c>
      <c r="C139" s="26">
        <v>6427</v>
      </c>
      <c r="D139" s="26">
        <v>800</v>
      </c>
      <c r="E139" s="26">
        <v>257</v>
      </c>
      <c r="G139" s="26">
        <f>Taulukko3[[#This Row],[Väestö, 18-64-vuotiaat (2023 ennuste)]]*Taulukko4[Perushinnat, €]</f>
        <v>631195.67000000039</v>
      </c>
      <c r="H139" s="26">
        <f>Taulukko3[[#This Row],[Työttömät ja palveluissa olevat (2022)]]*Taulukko4[[ ]]</f>
        <v>701687.99999999977</v>
      </c>
      <c r="I139" s="26">
        <f>Taulukko3[[#This Row],[Vieraskieliset (2022)]]*Taulukko4[[  ]]</f>
        <v>17262.690000000253</v>
      </c>
      <c r="J139" s="26">
        <f>SUM(Taulukko5[[#This Row],[Väestö, 18-64-vuotiaat]:[Vieraskieliset]])</f>
        <v>1350146.3600000003</v>
      </c>
      <c r="L139" s="32">
        <v>1349201.7199999993</v>
      </c>
      <c r="N139" s="39">
        <v>1669666.62663429</v>
      </c>
      <c r="O139" s="39">
        <v>1766415.5854990308</v>
      </c>
      <c r="P139" s="42">
        <f>(Taulukko6[[#This Row],[Valtionosuuden lisäys vuodelle 2025, ilman siirtymäajan rahoitusta*]]*0.5)+(O139*0.5)</f>
        <v>1557808.6527495151</v>
      </c>
      <c r="Q139" s="42">
        <f>(Taulukko6[[#This Row],[Valtionosuuden lisäys vuodelle 2025, ilman siirtymäajan rahoitusta*]]*0.75)+(O139*0.25)</f>
        <v>1453505.1863747572</v>
      </c>
      <c r="R139" s="42">
        <f>(Taulukko6[[#This Row],[Valtionosuuden lisäys vuodelle 2025, ilman siirtymäajan rahoitusta*]]*1)+(O139*0)</f>
        <v>1349201.7199999993</v>
      </c>
    </row>
    <row r="140" spans="1:18" x14ac:dyDescent="0.25">
      <c r="A140" s="21">
        <v>430</v>
      </c>
      <c r="B140" s="21" t="s">
        <v>183</v>
      </c>
      <c r="C140" s="26">
        <v>7829</v>
      </c>
      <c r="D140" s="26">
        <v>885</v>
      </c>
      <c r="E140" s="26">
        <v>660</v>
      </c>
      <c r="G140" s="26">
        <f>Taulukko3[[#This Row],[Väestö, 18-64-vuotiaat (2023 ennuste)]]*Taulukko4[Perushinnat, €]</f>
        <v>768886.09000000055</v>
      </c>
      <c r="H140" s="26">
        <f>Taulukko3[[#This Row],[Työttömät ja palveluissa olevat (2022)]]*Taulukko4[[ ]]</f>
        <v>776242.34999999974</v>
      </c>
      <c r="I140" s="26">
        <f>Taulukko3[[#This Row],[Vieraskieliset (2022)]]*Taulukko4[[  ]]</f>
        <v>44332.200000000652</v>
      </c>
      <c r="J140" s="26">
        <f>SUM(Taulukko5[[#This Row],[Väestö, 18-64-vuotiaat]:[Vieraskieliset]])</f>
        <v>1589460.6400000011</v>
      </c>
      <c r="L140" s="32">
        <v>1588232.3199999961</v>
      </c>
      <c r="N140" s="39">
        <v>1299737.4176668255</v>
      </c>
      <c r="O140" s="39">
        <v>1375050.8005606879</v>
      </c>
      <c r="P140" s="42">
        <f>(Taulukko6[[#This Row],[Valtionosuuden lisäys vuodelle 2025, ilman siirtymäajan rahoitusta*]]*0.5)+(O140*0.5)</f>
        <v>1481641.5602803421</v>
      </c>
      <c r="Q140" s="42">
        <f>(Taulukko6[[#This Row],[Valtionosuuden lisäys vuodelle 2025, ilman siirtymäajan rahoitusta*]]*0.75)+(O140*0.25)</f>
        <v>1534936.9401401689</v>
      </c>
      <c r="R140" s="42">
        <f>(Taulukko6[[#This Row],[Valtionosuuden lisäys vuodelle 2025, ilman siirtymäajan rahoitusta*]]*1)+(O140*0)</f>
        <v>1588232.3199999961</v>
      </c>
    </row>
    <row r="141" spans="1:18" x14ac:dyDescent="0.25">
      <c r="A141" s="21">
        <v>433</v>
      </c>
      <c r="B141" s="21" t="s">
        <v>184</v>
      </c>
      <c r="C141" s="26">
        <v>4092</v>
      </c>
      <c r="D141" s="26">
        <v>310</v>
      </c>
      <c r="E141" s="26">
        <v>246</v>
      </c>
      <c r="G141" s="26">
        <f>Taulukko3[[#This Row],[Väestö, 18-64-vuotiaat (2023 ennuste)]]*Taulukko4[Perushinnat, €]</f>
        <v>401875.32000000024</v>
      </c>
      <c r="H141" s="26">
        <f>Taulukko3[[#This Row],[Työttömät ja palveluissa olevat (2022)]]*Taulukko4[[ ]]</f>
        <v>271904.09999999992</v>
      </c>
      <c r="I141" s="26">
        <f>Taulukko3[[#This Row],[Vieraskieliset (2022)]]*Taulukko4[[  ]]</f>
        <v>16523.82000000024</v>
      </c>
      <c r="J141" s="26">
        <f>SUM(Taulukko5[[#This Row],[Väestö, 18-64-vuotiaat]:[Vieraskieliset]])</f>
        <v>690303.24000000046</v>
      </c>
      <c r="L141" s="32">
        <v>689687.6399999985</v>
      </c>
      <c r="N141" s="39">
        <v>597046.54358449206</v>
      </c>
      <c r="O141" s="39">
        <v>631642.45067405968</v>
      </c>
      <c r="P141" s="42">
        <f>(Taulukko6[[#This Row],[Valtionosuuden lisäys vuodelle 2025, ilman siirtymäajan rahoitusta*]]*0.5)+(O141*0.5)</f>
        <v>660665.04533702903</v>
      </c>
      <c r="Q141" s="42">
        <f>(Taulukko6[[#This Row],[Valtionosuuden lisäys vuodelle 2025, ilman siirtymäajan rahoitusta*]]*0.75)+(O141*0.25)</f>
        <v>675176.34266851377</v>
      </c>
      <c r="R141" s="42">
        <f>(Taulukko6[[#This Row],[Valtionosuuden lisäys vuodelle 2025, ilman siirtymäajan rahoitusta*]]*1)+(O141*0)</f>
        <v>689687.6399999985</v>
      </c>
    </row>
    <row r="142" spans="1:18" x14ac:dyDescent="0.25">
      <c r="A142" s="21">
        <v>434</v>
      </c>
      <c r="B142" s="21" t="s">
        <v>185</v>
      </c>
      <c r="C142" s="26">
        <v>7602</v>
      </c>
      <c r="D142" s="26">
        <v>886</v>
      </c>
      <c r="E142" s="26">
        <v>720</v>
      </c>
      <c r="G142" s="26">
        <f>Taulukko3[[#This Row],[Väestö, 18-64-vuotiaat (2023 ennuste)]]*Taulukko4[Perushinnat, €]</f>
        <v>746592.42000000051</v>
      </c>
      <c r="H142" s="26">
        <f>Taulukko3[[#This Row],[Työttömät ja palveluissa olevat (2022)]]*Taulukko4[[ ]]</f>
        <v>777119.45999999973</v>
      </c>
      <c r="I142" s="26">
        <f>Taulukko3[[#This Row],[Vieraskieliset (2022)]]*Taulukko4[[  ]]</f>
        <v>48362.400000000707</v>
      </c>
      <c r="J142" s="26">
        <f>SUM(Taulukko5[[#This Row],[Väestö, 18-64-vuotiaat]:[Vieraskieliset]])</f>
        <v>1572074.280000001</v>
      </c>
      <c r="L142" s="32">
        <v>1570921.079999998</v>
      </c>
      <c r="N142" s="39">
        <v>1635372.6626330249</v>
      </c>
      <c r="O142" s="39">
        <v>1730134.4551619592</v>
      </c>
      <c r="P142" s="42">
        <f>(Taulukko6[[#This Row],[Valtionosuuden lisäys vuodelle 2025, ilman siirtymäajan rahoitusta*]]*0.5)+(O142*0.5)</f>
        <v>1650527.7675809786</v>
      </c>
      <c r="Q142" s="42">
        <f>(Taulukko6[[#This Row],[Valtionosuuden lisäys vuodelle 2025, ilman siirtymäajan rahoitusta*]]*0.75)+(O142*0.25)</f>
        <v>1610724.4237904882</v>
      </c>
      <c r="R142" s="42">
        <f>(Taulukko6[[#This Row],[Valtionosuuden lisäys vuodelle 2025, ilman siirtymäajan rahoitusta*]]*1)+(O142*0)</f>
        <v>1570921.079999998</v>
      </c>
    </row>
    <row r="143" spans="1:18" x14ac:dyDescent="0.25">
      <c r="A143" s="21">
        <v>435</v>
      </c>
      <c r="B143" s="21" t="s">
        <v>186</v>
      </c>
      <c r="C143" s="26">
        <v>327</v>
      </c>
      <c r="D143" s="26">
        <v>29</v>
      </c>
      <c r="E143" s="26">
        <v>4</v>
      </c>
      <c r="G143" s="26">
        <f>Taulukko3[[#This Row],[Väestö, 18-64-vuotiaat (2023 ennuste)]]*Taulukko4[Perushinnat, €]</f>
        <v>32114.67000000002</v>
      </c>
      <c r="H143" s="26">
        <f>Taulukko3[[#This Row],[Työttömät ja palveluissa olevat (2022)]]*Taulukko4[[ ]]</f>
        <v>25436.189999999991</v>
      </c>
      <c r="I143" s="26">
        <f>Taulukko3[[#This Row],[Vieraskieliset (2022)]]*Taulukko4[[  ]]</f>
        <v>268.68000000000393</v>
      </c>
      <c r="J143" s="26">
        <f>SUM(Taulukko5[[#This Row],[Väestö, 18-64-vuotiaat]:[Vieraskieliset]])</f>
        <v>57819.540000000023</v>
      </c>
      <c r="L143" s="32">
        <v>57764.659999999873</v>
      </c>
      <c r="N143" s="39">
        <v>40524.166082374963</v>
      </c>
      <c r="O143" s="39">
        <v>42872.341948616529</v>
      </c>
      <c r="P143" s="42">
        <f>(Taulukko6[[#This Row],[Valtionosuuden lisäys vuodelle 2025, ilman siirtymäajan rahoitusta*]]*0.5)+(O143*0.5)</f>
        <v>50318.500974308205</v>
      </c>
      <c r="Q143" s="42">
        <f>(Taulukko6[[#This Row],[Valtionosuuden lisäys vuodelle 2025, ilman siirtymäajan rahoitusta*]]*0.75)+(O143*0.25)</f>
        <v>54041.580487154039</v>
      </c>
      <c r="R143" s="42">
        <f>(Taulukko6[[#This Row],[Valtionosuuden lisäys vuodelle 2025, ilman siirtymäajan rahoitusta*]]*1)+(O143*0)</f>
        <v>57764.659999999873</v>
      </c>
    </row>
    <row r="144" spans="1:18" x14ac:dyDescent="0.25">
      <c r="A144" s="21">
        <v>436</v>
      </c>
      <c r="B144" s="21" t="s">
        <v>187</v>
      </c>
      <c r="C144" s="26">
        <v>980</v>
      </c>
      <c r="D144" s="26">
        <v>67</v>
      </c>
      <c r="E144" s="26">
        <v>33</v>
      </c>
      <c r="G144" s="26">
        <f>Taulukko3[[#This Row],[Väestö, 18-64-vuotiaat (2023 ennuste)]]*Taulukko4[Perushinnat, €]</f>
        <v>96245.800000000061</v>
      </c>
      <c r="H144" s="26">
        <f>Taulukko3[[#This Row],[Työttömät ja palveluissa olevat (2022)]]*Taulukko4[[ ]]</f>
        <v>58766.369999999981</v>
      </c>
      <c r="I144" s="26">
        <f>Taulukko3[[#This Row],[Vieraskieliset (2022)]]*Taulukko4[[  ]]</f>
        <v>2216.6100000000324</v>
      </c>
      <c r="J144" s="26">
        <f>SUM(Taulukko5[[#This Row],[Väestö, 18-64-vuotiaat]:[Vieraskieliset]])</f>
        <v>157228.78000000009</v>
      </c>
      <c r="L144" s="32">
        <v>157066.85999999969</v>
      </c>
      <c r="N144" s="39">
        <v>98370.234269719367</v>
      </c>
      <c r="O144" s="39">
        <v>104070.30492877109</v>
      </c>
      <c r="P144" s="42">
        <f>(Taulukko6[[#This Row],[Valtionosuuden lisäys vuodelle 2025, ilman siirtymäajan rahoitusta*]]*0.5)+(O144*0.5)</f>
        <v>130568.5824643854</v>
      </c>
      <c r="Q144" s="42">
        <f>(Taulukko6[[#This Row],[Valtionosuuden lisäys vuodelle 2025, ilman siirtymäajan rahoitusta*]]*0.75)+(O144*0.25)</f>
        <v>143817.72123219253</v>
      </c>
      <c r="R144" s="42">
        <f>(Taulukko6[[#This Row],[Valtionosuuden lisäys vuodelle 2025, ilman siirtymäajan rahoitusta*]]*1)+(O144*0)</f>
        <v>157066.85999999969</v>
      </c>
    </row>
    <row r="145" spans="1:18" x14ac:dyDescent="0.25">
      <c r="A145" s="21">
        <v>440</v>
      </c>
      <c r="B145" s="21" t="s">
        <v>188</v>
      </c>
      <c r="C145" s="26">
        <v>2941</v>
      </c>
      <c r="D145" s="26">
        <v>91</v>
      </c>
      <c r="E145" s="26">
        <v>152</v>
      </c>
      <c r="G145" s="26">
        <f>Taulukko3[[#This Row],[Väestö, 18-64-vuotiaat (2023 ennuste)]]*Taulukko4[Perushinnat, €]</f>
        <v>288835.61000000022</v>
      </c>
      <c r="H145" s="26">
        <f>Taulukko3[[#This Row],[Työttömät ja palveluissa olevat (2022)]]*Taulukko4[[ ]]</f>
        <v>79817.009999999966</v>
      </c>
      <c r="I145" s="26">
        <f>Taulukko3[[#This Row],[Vieraskieliset (2022)]]*Taulukko4[[  ]]</f>
        <v>10209.840000000149</v>
      </c>
      <c r="J145" s="26">
        <f>SUM(Taulukko5[[#This Row],[Väestö, 18-64-vuotiaat]:[Vieraskieliset]])</f>
        <v>378862.46000000031</v>
      </c>
      <c r="L145" s="32">
        <v>378399.41999999981</v>
      </c>
      <c r="N145" s="39">
        <v>174467.1570300755</v>
      </c>
      <c r="O145" s="39">
        <v>184576.6696294719</v>
      </c>
      <c r="P145" s="42">
        <f>(Taulukko6[[#This Row],[Valtionosuuden lisäys vuodelle 2025, ilman siirtymäajan rahoitusta*]]*0.5)+(O145*0.5)</f>
        <v>281488.04481473588</v>
      </c>
      <c r="Q145" s="42">
        <f>(Taulukko6[[#This Row],[Valtionosuuden lisäys vuodelle 2025, ilman siirtymäajan rahoitusta*]]*0.75)+(O145*0.25)</f>
        <v>329943.73240736779</v>
      </c>
      <c r="R145" s="42">
        <f>(Taulukko6[[#This Row],[Valtionosuuden lisäys vuodelle 2025, ilman siirtymäajan rahoitusta*]]*1)+(O145*0)</f>
        <v>378399.41999999981</v>
      </c>
    </row>
    <row r="146" spans="1:18" x14ac:dyDescent="0.25">
      <c r="A146" s="21">
        <v>441</v>
      </c>
      <c r="B146" s="21" t="s">
        <v>189</v>
      </c>
      <c r="C146" s="26">
        <v>2104</v>
      </c>
      <c r="D146" s="26">
        <v>262</v>
      </c>
      <c r="E146" s="26">
        <v>209</v>
      </c>
      <c r="G146" s="26">
        <f>Taulukko3[[#This Row],[Väestö, 18-64-vuotiaat (2023 ennuste)]]*Taulukko4[Perushinnat, €]</f>
        <v>206633.84000000014</v>
      </c>
      <c r="H146" s="26">
        <f>Taulukko3[[#This Row],[Työttömät ja palveluissa olevat (2022)]]*Taulukko4[[ ]]</f>
        <v>229802.81999999992</v>
      </c>
      <c r="I146" s="26">
        <f>Taulukko3[[#This Row],[Vieraskieliset (2022)]]*Taulukko4[[  ]]</f>
        <v>14038.530000000206</v>
      </c>
      <c r="J146" s="26">
        <f>SUM(Taulukko5[[#This Row],[Väestö, 18-64-vuotiaat]:[Vieraskieliset]])</f>
        <v>450475.19000000024</v>
      </c>
      <c r="L146" s="32">
        <v>450127.4299999997</v>
      </c>
      <c r="N146" s="39">
        <v>494973.26419674192</v>
      </c>
      <c r="O146" s="39">
        <v>523654.52739803732</v>
      </c>
      <c r="P146" s="42">
        <f>(Taulukko6[[#This Row],[Valtionosuuden lisäys vuodelle 2025, ilman siirtymäajan rahoitusta*]]*0.5)+(O146*0.5)</f>
        <v>486890.97869901848</v>
      </c>
      <c r="Q146" s="42">
        <f>(Taulukko6[[#This Row],[Valtionosuuden lisäys vuodelle 2025, ilman siirtymäajan rahoitusta*]]*0.75)+(O146*0.25)</f>
        <v>468509.20434950909</v>
      </c>
      <c r="R146" s="42">
        <f>(Taulukko6[[#This Row],[Valtionosuuden lisäys vuodelle 2025, ilman siirtymäajan rahoitusta*]]*1)+(O146*0)</f>
        <v>450127.4299999997</v>
      </c>
    </row>
    <row r="147" spans="1:18" x14ac:dyDescent="0.25">
      <c r="A147" s="21">
        <v>444</v>
      </c>
      <c r="B147" s="21" t="s">
        <v>190</v>
      </c>
      <c r="C147" s="26">
        <v>24755</v>
      </c>
      <c r="D147" s="26">
        <v>2643</v>
      </c>
      <c r="E147" s="26">
        <v>2567</v>
      </c>
      <c r="G147" s="26">
        <f>Taulukko3[[#This Row],[Väestö, 18-64-vuotiaat (2023 ennuste)]]*Taulukko4[Perushinnat, €]</f>
        <v>2431188.5500000017</v>
      </c>
      <c r="H147" s="26">
        <f>Taulukko3[[#This Row],[Työttömät ja palveluissa olevat (2022)]]*Taulukko4[[ ]]</f>
        <v>2318201.7299999991</v>
      </c>
      <c r="I147" s="26">
        <f>Taulukko3[[#This Row],[Vieraskieliset (2022)]]*Taulukko4[[  ]]</f>
        <v>172425.39000000252</v>
      </c>
      <c r="J147" s="26">
        <f>SUM(Taulukko5[[#This Row],[Väestö, 18-64-vuotiaat]:[Vieraskieliset]])</f>
        <v>4921815.6700000037</v>
      </c>
      <c r="L147" s="32">
        <v>4918205.1899999976</v>
      </c>
      <c r="N147" s="39">
        <v>3769104.4783408167</v>
      </c>
      <c r="O147" s="39">
        <v>3987505.5221869047</v>
      </c>
      <c r="P147" s="42">
        <f>(Taulukko6[[#This Row],[Valtionosuuden lisäys vuodelle 2025, ilman siirtymäajan rahoitusta*]]*0.5)+(O147*0.5)</f>
        <v>4452855.3560934514</v>
      </c>
      <c r="Q147" s="42">
        <f>(Taulukko6[[#This Row],[Valtionosuuden lisäys vuodelle 2025, ilman siirtymäajan rahoitusta*]]*0.75)+(O147*0.25)</f>
        <v>4685530.2730467245</v>
      </c>
      <c r="R147" s="42">
        <f>(Taulukko6[[#This Row],[Valtionosuuden lisäys vuodelle 2025, ilman siirtymäajan rahoitusta*]]*1)+(O147*0)</f>
        <v>4918205.1899999976</v>
      </c>
    </row>
    <row r="148" spans="1:18" x14ac:dyDescent="0.25">
      <c r="A148" s="21">
        <v>445</v>
      </c>
      <c r="B148" s="21" t="s">
        <v>191</v>
      </c>
      <c r="C148" s="26">
        <v>7766</v>
      </c>
      <c r="D148" s="26">
        <v>536</v>
      </c>
      <c r="E148" s="26">
        <v>587</v>
      </c>
      <c r="G148" s="26">
        <f>Taulukko3[[#This Row],[Väestö, 18-64-vuotiaat (2023 ennuste)]]*Taulukko4[Perushinnat, €]</f>
        <v>762698.86000000045</v>
      </c>
      <c r="H148" s="26">
        <f>Taulukko3[[#This Row],[Työttömät ja palveluissa olevat (2022)]]*Taulukko4[[ ]]</f>
        <v>470130.95999999985</v>
      </c>
      <c r="I148" s="26">
        <f>Taulukko3[[#This Row],[Vieraskieliset (2022)]]*Taulukko4[[  ]]</f>
        <v>39428.790000000576</v>
      </c>
      <c r="J148" s="26">
        <f>SUM(Taulukko5[[#This Row],[Väestö, 18-64-vuotiaat]:[Vieraskieliset]])</f>
        <v>1272258.6100000008</v>
      </c>
      <c r="L148" s="32">
        <v>1271068.7699999963</v>
      </c>
      <c r="N148" s="39">
        <v>708696.44273698027</v>
      </c>
      <c r="O148" s="39">
        <v>749761.91167083732</v>
      </c>
      <c r="P148" s="42">
        <f>(Taulukko6[[#This Row],[Valtionosuuden lisäys vuodelle 2025, ilman siirtymäajan rahoitusta*]]*0.5)+(O148*0.5)</f>
        <v>1010415.3408354168</v>
      </c>
      <c r="Q148" s="42">
        <f>(Taulukko6[[#This Row],[Valtionosuuden lisäys vuodelle 2025, ilman siirtymäajan rahoitusta*]]*0.75)+(O148*0.25)</f>
        <v>1140742.0554177065</v>
      </c>
      <c r="R148" s="42">
        <f>(Taulukko6[[#This Row],[Valtionosuuden lisäys vuodelle 2025, ilman siirtymäajan rahoitusta*]]*1)+(O148*0)</f>
        <v>1271068.7699999963</v>
      </c>
    </row>
    <row r="149" spans="1:18" x14ac:dyDescent="0.25">
      <c r="A149" s="21">
        <v>475</v>
      </c>
      <c r="B149" s="21" t="s">
        <v>192</v>
      </c>
      <c r="C149" s="26">
        <v>2808</v>
      </c>
      <c r="D149" s="26">
        <v>154</v>
      </c>
      <c r="E149" s="26">
        <v>283</v>
      </c>
      <c r="G149" s="26">
        <f>Taulukko3[[#This Row],[Väestö, 18-64-vuotiaat (2023 ennuste)]]*Taulukko4[Perushinnat, €]</f>
        <v>275773.68000000017</v>
      </c>
      <c r="H149" s="26">
        <f>Taulukko3[[#This Row],[Työttömät ja palveluissa olevat (2022)]]*Taulukko4[[ ]]</f>
        <v>135074.93999999994</v>
      </c>
      <c r="I149" s="26">
        <f>Taulukko3[[#This Row],[Vieraskieliset (2022)]]*Taulukko4[[  ]]</f>
        <v>19009.110000000277</v>
      </c>
      <c r="J149" s="26">
        <f>SUM(Taulukko5[[#This Row],[Väestö, 18-64-vuotiaat]:[Vieraskieliset]])</f>
        <v>429857.73000000039</v>
      </c>
      <c r="L149" s="32">
        <v>429424.84999999928</v>
      </c>
      <c r="N149" s="39">
        <v>340530.32885031577</v>
      </c>
      <c r="O149" s="39">
        <v>360262.38449099672</v>
      </c>
      <c r="P149" s="42">
        <f>(Taulukko6[[#This Row],[Valtionosuuden lisäys vuodelle 2025, ilman siirtymäajan rahoitusta*]]*0.5)+(O149*0.5)</f>
        <v>394843.617245498</v>
      </c>
      <c r="Q149" s="42">
        <f>(Taulukko6[[#This Row],[Valtionosuuden lisäys vuodelle 2025, ilman siirtymäajan rahoitusta*]]*0.75)+(O149*0.25)</f>
        <v>412134.23362274864</v>
      </c>
      <c r="R149" s="42">
        <f>(Taulukko6[[#This Row],[Valtionosuuden lisäys vuodelle 2025, ilman siirtymäajan rahoitusta*]]*1)+(O149*0)</f>
        <v>429424.84999999928</v>
      </c>
    </row>
    <row r="150" spans="1:18" x14ac:dyDescent="0.25">
      <c r="A150" s="21">
        <v>480</v>
      </c>
      <c r="B150" s="21" t="s">
        <v>193</v>
      </c>
      <c r="C150" s="26">
        <v>1039</v>
      </c>
      <c r="D150" s="26">
        <v>94</v>
      </c>
      <c r="E150" s="26">
        <v>58</v>
      </c>
      <c r="G150" s="26">
        <f>Taulukko3[[#This Row],[Väestö, 18-64-vuotiaat (2023 ennuste)]]*Taulukko4[Perushinnat, €]</f>
        <v>102040.19000000006</v>
      </c>
      <c r="H150" s="26">
        <f>Taulukko3[[#This Row],[Työttömät ja palveluissa olevat (2022)]]*Taulukko4[[ ]]</f>
        <v>82448.339999999967</v>
      </c>
      <c r="I150" s="26">
        <f>Taulukko3[[#This Row],[Vieraskieliset (2022)]]*Taulukko4[[  ]]</f>
        <v>3895.860000000057</v>
      </c>
      <c r="J150" s="26">
        <f>SUM(Taulukko5[[#This Row],[Väestö, 18-64-vuotiaat]:[Vieraskieliset]])</f>
        <v>188384.39000000007</v>
      </c>
      <c r="L150" s="32">
        <v>188225.67000000016</v>
      </c>
      <c r="N150" s="39">
        <v>174999.16354354582</v>
      </c>
      <c r="O150" s="39">
        <v>185139.50330057144</v>
      </c>
      <c r="P150" s="42">
        <f>(Taulukko6[[#This Row],[Valtionosuuden lisäys vuodelle 2025, ilman siirtymäajan rahoitusta*]]*0.5)+(O150*0.5)</f>
        <v>186682.58665028581</v>
      </c>
      <c r="Q150" s="42">
        <f>(Taulukko6[[#This Row],[Valtionosuuden lisäys vuodelle 2025, ilman siirtymäajan rahoitusta*]]*0.75)+(O150*0.25)</f>
        <v>187454.12832514298</v>
      </c>
      <c r="R150" s="42">
        <f>(Taulukko6[[#This Row],[Valtionosuuden lisäys vuodelle 2025, ilman siirtymäajan rahoitusta*]]*1)+(O150*0)</f>
        <v>188225.67000000016</v>
      </c>
    </row>
    <row r="151" spans="1:18" x14ac:dyDescent="0.25">
      <c r="A151" s="21">
        <v>481</v>
      </c>
      <c r="B151" s="21" t="s">
        <v>194</v>
      </c>
      <c r="C151" s="26">
        <v>5349</v>
      </c>
      <c r="D151" s="26">
        <v>304</v>
      </c>
      <c r="E151" s="26">
        <v>241</v>
      </c>
      <c r="G151" s="26">
        <f>Taulukko3[[#This Row],[Väestö, 18-64-vuotiaat (2023 ennuste)]]*Taulukko4[Perushinnat, €]</f>
        <v>525325.29000000039</v>
      </c>
      <c r="H151" s="26">
        <f>Taulukko3[[#This Row],[Työttömät ja palveluissa olevat (2022)]]*Taulukko4[[ ]]</f>
        <v>266641.43999999989</v>
      </c>
      <c r="I151" s="26">
        <f>Taulukko3[[#This Row],[Vieraskieliset (2022)]]*Taulukko4[[  ]]</f>
        <v>16187.970000000238</v>
      </c>
      <c r="J151" s="26">
        <f>SUM(Taulukko5[[#This Row],[Väestö, 18-64-vuotiaat]:[Vieraskieliset]])</f>
        <v>808154.70000000042</v>
      </c>
      <c r="L151" s="32">
        <v>807395.41999999818</v>
      </c>
      <c r="N151" s="39">
        <v>482423.98119644966</v>
      </c>
      <c r="O151" s="39">
        <v>510378.07524588582</v>
      </c>
      <c r="P151" s="42">
        <f>(Taulukko6[[#This Row],[Valtionosuuden lisäys vuodelle 2025, ilman siirtymäajan rahoitusta*]]*0.5)+(O151*0.5)</f>
        <v>658886.74762294197</v>
      </c>
      <c r="Q151" s="42">
        <f>(Taulukko6[[#This Row],[Valtionosuuden lisäys vuodelle 2025, ilman siirtymäajan rahoitusta*]]*0.75)+(O151*0.25)</f>
        <v>733141.08381147007</v>
      </c>
      <c r="R151" s="42">
        <f>(Taulukko6[[#This Row],[Valtionosuuden lisäys vuodelle 2025, ilman siirtymäajan rahoitusta*]]*1)+(O151*0)</f>
        <v>807395.41999999818</v>
      </c>
    </row>
    <row r="152" spans="1:18" x14ac:dyDescent="0.25">
      <c r="A152" s="21">
        <v>483</v>
      </c>
      <c r="B152" s="21" t="s">
        <v>195</v>
      </c>
      <c r="C152" s="26">
        <v>476</v>
      </c>
      <c r="D152" s="26">
        <v>47</v>
      </c>
      <c r="E152" s="26">
        <v>3</v>
      </c>
      <c r="G152" s="26">
        <f>Taulukko3[[#This Row],[Väestö, 18-64-vuotiaat (2023 ennuste)]]*Taulukko4[Perushinnat, €]</f>
        <v>46747.960000000028</v>
      </c>
      <c r="H152" s="26">
        <f>Taulukko3[[#This Row],[Työttömät ja palveluissa olevat (2022)]]*Taulukko4[[ ]]</f>
        <v>41224.169999999984</v>
      </c>
      <c r="I152" s="26">
        <f>Taulukko3[[#This Row],[Vieraskieliset (2022)]]*Taulukko4[[  ]]</f>
        <v>201.51000000000295</v>
      </c>
      <c r="J152" s="26">
        <f>SUM(Taulukko5[[#This Row],[Väestö, 18-64-vuotiaat]:[Vieraskieliset]])</f>
        <v>88173.640000000014</v>
      </c>
      <c r="L152" s="32">
        <v>88090.839999999807</v>
      </c>
      <c r="N152" s="39">
        <v>220846.78613784502</v>
      </c>
      <c r="O152" s="39">
        <v>233643.76985101387</v>
      </c>
      <c r="P152" s="42">
        <f>(Taulukko6[[#This Row],[Valtionosuuden lisäys vuodelle 2025, ilman siirtymäajan rahoitusta*]]*0.5)+(O152*0.5)</f>
        <v>160867.30492550685</v>
      </c>
      <c r="Q152" s="42">
        <f>(Taulukko6[[#This Row],[Valtionosuuden lisäys vuodelle 2025, ilman siirtymäajan rahoitusta*]]*0.75)+(O152*0.25)</f>
        <v>124479.07246275333</v>
      </c>
      <c r="R152" s="42">
        <f>(Taulukko6[[#This Row],[Valtionosuuden lisäys vuodelle 2025, ilman siirtymäajan rahoitusta*]]*1)+(O152*0)</f>
        <v>88090.839999999807</v>
      </c>
    </row>
    <row r="153" spans="1:18" x14ac:dyDescent="0.25">
      <c r="A153" s="21">
        <v>484</v>
      </c>
      <c r="B153" s="21" t="s">
        <v>196</v>
      </c>
      <c r="C153" s="26">
        <v>1383</v>
      </c>
      <c r="D153" s="26">
        <v>141</v>
      </c>
      <c r="E153" s="26">
        <v>59</v>
      </c>
      <c r="G153" s="26">
        <f>Taulukko3[[#This Row],[Väestö, 18-64-vuotiaat (2023 ennuste)]]*Taulukko4[Perushinnat, €]</f>
        <v>135824.43000000008</v>
      </c>
      <c r="H153" s="26">
        <f>Taulukko3[[#This Row],[Työttömät ja palveluissa olevat (2022)]]*Taulukko4[[ ]]</f>
        <v>123672.50999999995</v>
      </c>
      <c r="I153" s="26">
        <f>Taulukko3[[#This Row],[Vieraskieliset (2022)]]*Taulukko4[[  ]]</f>
        <v>3963.030000000058</v>
      </c>
      <c r="J153" s="26">
        <f>SUM(Taulukko5[[#This Row],[Väestö, 18-64-vuotiaat]:[Vieraskieliset]])</f>
        <v>263459.97000000009</v>
      </c>
      <c r="L153" s="32">
        <v>263219.88999999868</v>
      </c>
      <c r="N153" s="39">
        <v>288137.13633326849</v>
      </c>
      <c r="O153" s="39">
        <v>304833.26447395363</v>
      </c>
      <c r="P153" s="42">
        <f>(Taulukko6[[#This Row],[Valtionosuuden lisäys vuodelle 2025, ilman siirtymäajan rahoitusta*]]*0.5)+(O153*0.5)</f>
        <v>284026.57723697613</v>
      </c>
      <c r="Q153" s="42">
        <f>(Taulukko6[[#This Row],[Valtionosuuden lisäys vuodelle 2025, ilman siirtymäajan rahoitusta*]]*0.75)+(O153*0.25)</f>
        <v>273623.23361848737</v>
      </c>
      <c r="R153" s="42">
        <f>(Taulukko6[[#This Row],[Valtionosuuden lisäys vuodelle 2025, ilman siirtymäajan rahoitusta*]]*1)+(O153*0)</f>
        <v>263219.88999999868</v>
      </c>
    </row>
    <row r="154" spans="1:18" x14ac:dyDescent="0.25">
      <c r="A154" s="21">
        <v>489</v>
      </c>
      <c r="B154" s="21" t="s">
        <v>197</v>
      </c>
      <c r="C154" s="26">
        <v>846</v>
      </c>
      <c r="D154" s="26">
        <v>110</v>
      </c>
      <c r="E154" s="26">
        <v>90</v>
      </c>
      <c r="G154" s="26">
        <f>Taulukko3[[#This Row],[Väestö, 18-64-vuotiaat (2023 ennuste)]]*Taulukko4[Perushinnat, €]</f>
        <v>83085.660000000062</v>
      </c>
      <c r="H154" s="26">
        <f>Taulukko3[[#This Row],[Työttömät ja palveluissa olevat (2022)]]*Taulukko4[[ ]]</f>
        <v>96482.099999999962</v>
      </c>
      <c r="I154" s="26">
        <f>Taulukko3[[#This Row],[Vieraskieliset (2022)]]*Taulukko4[[  ]]</f>
        <v>6045.3000000000884</v>
      </c>
      <c r="J154" s="26">
        <f>SUM(Taulukko5[[#This Row],[Väestö, 18-64-vuotiaat]:[Vieraskieliset]])</f>
        <v>185613.06000000008</v>
      </c>
      <c r="L154" s="32">
        <v>185472.1799999997</v>
      </c>
      <c r="N154" s="39">
        <v>267569.66422290553</v>
      </c>
      <c r="O154" s="39">
        <v>283074.00863777683</v>
      </c>
      <c r="P154" s="42">
        <f>(Taulukko6[[#This Row],[Valtionosuuden lisäys vuodelle 2025, ilman siirtymäajan rahoitusta*]]*0.5)+(O154*0.5)</f>
        <v>234273.09431888827</v>
      </c>
      <c r="Q154" s="42">
        <f>(Taulukko6[[#This Row],[Valtionosuuden lisäys vuodelle 2025, ilman siirtymäajan rahoitusta*]]*0.75)+(O154*0.25)</f>
        <v>209872.63715944398</v>
      </c>
      <c r="R154" s="42">
        <f>(Taulukko6[[#This Row],[Valtionosuuden lisäys vuodelle 2025, ilman siirtymäajan rahoitusta*]]*1)+(O154*0)</f>
        <v>185472.1799999997</v>
      </c>
    </row>
    <row r="155" spans="1:18" x14ac:dyDescent="0.25">
      <c r="A155" s="21">
        <v>491</v>
      </c>
      <c r="B155" s="21" t="s">
        <v>198</v>
      </c>
      <c r="C155" s="26">
        <v>28015</v>
      </c>
      <c r="D155" s="26">
        <v>3471</v>
      </c>
      <c r="E155" s="26">
        <v>2364</v>
      </c>
      <c r="G155" s="26">
        <f>Taulukko3[[#This Row],[Väestö, 18-64-vuotiaat (2023 ennuste)]]*Taulukko4[Perushinnat, €]</f>
        <v>2751353.1500000018</v>
      </c>
      <c r="H155" s="26">
        <f>Taulukko3[[#This Row],[Työttömät ja palveluissa olevat (2022)]]*Taulukko4[[ ]]</f>
        <v>3044448.8099999987</v>
      </c>
      <c r="I155" s="26">
        <f>Taulukko3[[#This Row],[Vieraskieliset (2022)]]*Taulukko4[[  ]]</f>
        <v>158789.88000000233</v>
      </c>
      <c r="J155" s="26">
        <f>SUM(Taulukko5[[#This Row],[Väestö, 18-64-vuotiaat]:[Vieraskieliset]])</f>
        <v>5954591.8400000036</v>
      </c>
      <c r="L155" s="32">
        <v>5950481.4399999985</v>
      </c>
      <c r="N155" s="39">
        <v>7467936.7730666036</v>
      </c>
      <c r="O155" s="39">
        <v>7900666.933768414</v>
      </c>
      <c r="P155" s="42">
        <f>(Taulukko6[[#This Row],[Valtionosuuden lisäys vuodelle 2025, ilman siirtymäajan rahoitusta*]]*0.5)+(O155*0.5)</f>
        <v>6925574.1868842058</v>
      </c>
      <c r="Q155" s="42">
        <f>(Taulukko6[[#This Row],[Valtionosuuden lisäys vuodelle 2025, ilman siirtymäajan rahoitusta*]]*0.75)+(O155*0.25)</f>
        <v>6438027.8134421026</v>
      </c>
      <c r="R155" s="42">
        <f>(Taulukko6[[#This Row],[Valtionosuuden lisäys vuodelle 2025, ilman siirtymäajan rahoitusta*]]*1)+(O155*0)</f>
        <v>5950481.4399999985</v>
      </c>
    </row>
    <row r="156" spans="1:18" x14ac:dyDescent="0.25">
      <c r="A156" s="21">
        <v>494</v>
      </c>
      <c r="B156" s="21" t="s">
        <v>199</v>
      </c>
      <c r="C156" s="26">
        <v>4683</v>
      </c>
      <c r="D156" s="26">
        <v>479</v>
      </c>
      <c r="E156" s="26">
        <v>132</v>
      </c>
      <c r="G156" s="26">
        <f>Taulukko3[[#This Row],[Väestö, 18-64-vuotiaat (2023 ennuste)]]*Taulukko4[Perushinnat, €]</f>
        <v>459917.43000000028</v>
      </c>
      <c r="H156" s="26">
        <f>Taulukko3[[#This Row],[Työttömät ja palveluissa olevat (2022)]]*Taulukko4[[ ]]</f>
        <v>420135.68999999983</v>
      </c>
      <c r="I156" s="26">
        <f>Taulukko3[[#This Row],[Vieraskieliset (2022)]]*Taulukko4[[  ]]</f>
        <v>8866.4400000001297</v>
      </c>
      <c r="J156" s="26">
        <f>SUM(Taulukko5[[#This Row],[Väestö, 18-64-vuotiaat]:[Vieraskieliset]])</f>
        <v>888919.56000000029</v>
      </c>
      <c r="L156" s="32">
        <v>888214.51999999816</v>
      </c>
      <c r="N156" s="39">
        <v>690746.19612843881</v>
      </c>
      <c r="O156" s="39">
        <v>730771.53666598094</v>
      </c>
      <c r="P156" s="42">
        <f>(Taulukko6[[#This Row],[Valtionosuuden lisäys vuodelle 2025, ilman siirtymäajan rahoitusta*]]*0.5)+(O156*0.5)</f>
        <v>809493.02833298955</v>
      </c>
      <c r="Q156" s="42">
        <f>(Taulukko6[[#This Row],[Valtionosuuden lisäys vuodelle 2025, ilman siirtymäajan rahoitusta*]]*0.75)+(O156*0.25)</f>
        <v>848853.77416649391</v>
      </c>
      <c r="R156" s="42">
        <f>(Taulukko6[[#This Row],[Valtionosuuden lisäys vuodelle 2025, ilman siirtymäajan rahoitusta*]]*1)+(O156*0)</f>
        <v>888214.51999999816</v>
      </c>
    </row>
    <row r="157" spans="1:18" x14ac:dyDescent="0.25">
      <c r="A157" s="21">
        <v>495</v>
      </c>
      <c r="B157" s="21" t="s">
        <v>200</v>
      </c>
      <c r="C157" s="26">
        <v>672</v>
      </c>
      <c r="D157" s="26">
        <v>92</v>
      </c>
      <c r="E157" s="26">
        <v>30</v>
      </c>
      <c r="G157" s="26">
        <f>Taulukko3[[#This Row],[Väestö, 18-64-vuotiaat (2023 ennuste)]]*Taulukko4[Perushinnat, €]</f>
        <v>65997.120000000039</v>
      </c>
      <c r="H157" s="26">
        <f>Taulukko3[[#This Row],[Työttömät ja palveluissa olevat (2022)]]*Taulukko4[[ ]]</f>
        <v>80694.119999999966</v>
      </c>
      <c r="I157" s="26">
        <f>Taulukko3[[#This Row],[Vieraskieliset (2022)]]*Taulukko4[[  ]]</f>
        <v>2015.1000000000295</v>
      </c>
      <c r="J157" s="26">
        <f>SUM(Taulukko5[[#This Row],[Väestö, 18-64-vuotiaat]:[Vieraskieliset]])</f>
        <v>148706.34000000003</v>
      </c>
      <c r="L157" s="32">
        <v>148587.85999999929</v>
      </c>
      <c r="N157" s="39">
        <v>149817.04850937537</v>
      </c>
      <c r="O157" s="39">
        <v>158498.20870761728</v>
      </c>
      <c r="P157" s="42">
        <f>(Taulukko6[[#This Row],[Valtionosuuden lisäys vuodelle 2025, ilman siirtymäajan rahoitusta*]]*0.5)+(O157*0.5)</f>
        <v>153543.03435380827</v>
      </c>
      <c r="Q157" s="42">
        <f>(Taulukko6[[#This Row],[Valtionosuuden lisäys vuodelle 2025, ilman siirtymäajan rahoitusta*]]*0.75)+(O157*0.25)</f>
        <v>151065.44717690378</v>
      </c>
      <c r="R157" s="42">
        <f>(Taulukko6[[#This Row],[Valtionosuuden lisäys vuodelle 2025, ilman siirtymäajan rahoitusta*]]*1)+(O157*0)</f>
        <v>148587.85999999929</v>
      </c>
    </row>
    <row r="158" spans="1:18" x14ac:dyDescent="0.25">
      <c r="A158" s="21">
        <v>498</v>
      </c>
      <c r="B158" s="21" t="s">
        <v>201</v>
      </c>
      <c r="C158" s="26">
        <v>1210</v>
      </c>
      <c r="D158" s="26">
        <v>176</v>
      </c>
      <c r="E158" s="26">
        <v>99</v>
      </c>
      <c r="G158" s="26">
        <f>Taulukko3[[#This Row],[Väestö, 18-64-vuotiaat (2023 ennuste)]]*Taulukko4[Perushinnat, €]</f>
        <v>118834.10000000008</v>
      </c>
      <c r="H158" s="26">
        <f>Taulukko3[[#This Row],[Työttömät ja palveluissa olevat (2022)]]*Taulukko4[[ ]]</f>
        <v>154371.35999999993</v>
      </c>
      <c r="I158" s="26">
        <f>Taulukko3[[#This Row],[Vieraskieliset (2022)]]*Taulukko4[[  ]]</f>
        <v>6649.8300000000972</v>
      </c>
      <c r="J158" s="26">
        <f>SUM(Taulukko5[[#This Row],[Väestö, 18-64-vuotiaat]:[Vieraskieliset]])</f>
        <v>279855.2900000001</v>
      </c>
      <c r="L158" s="32">
        <v>279674.010000001</v>
      </c>
      <c r="N158" s="39">
        <v>372664.7648755752</v>
      </c>
      <c r="O158" s="39">
        <v>394258.85284028749</v>
      </c>
      <c r="P158" s="42">
        <f>(Taulukko6[[#This Row],[Valtionosuuden lisäys vuodelle 2025, ilman siirtymäajan rahoitusta*]]*0.5)+(O158*0.5)</f>
        <v>336966.43142014428</v>
      </c>
      <c r="Q158" s="42">
        <f>(Taulukko6[[#This Row],[Valtionosuuden lisäys vuodelle 2025, ilman siirtymäajan rahoitusta*]]*0.75)+(O158*0.25)</f>
        <v>308320.22071007267</v>
      </c>
      <c r="R158" s="42">
        <f>(Taulukko6[[#This Row],[Valtionosuuden lisäys vuodelle 2025, ilman siirtymäajan rahoitusta*]]*1)+(O158*0)</f>
        <v>279674.010000001</v>
      </c>
    </row>
    <row r="159" spans="1:18" x14ac:dyDescent="0.25">
      <c r="A159" s="21">
        <v>499</v>
      </c>
      <c r="B159" s="21" t="s">
        <v>202</v>
      </c>
      <c r="C159" s="26">
        <v>10472</v>
      </c>
      <c r="D159" s="26">
        <v>544</v>
      </c>
      <c r="E159" s="26">
        <v>596</v>
      </c>
      <c r="G159" s="26">
        <f>Taulukko3[[#This Row],[Väestö, 18-64-vuotiaat (2023 ennuste)]]*Taulukko4[Perushinnat, €]</f>
        <v>1028455.1200000007</v>
      </c>
      <c r="H159" s="26">
        <f>Taulukko3[[#This Row],[Työttömät ja palveluissa olevat (2022)]]*Taulukko4[[ ]]</f>
        <v>477147.83999999985</v>
      </c>
      <c r="I159" s="26">
        <f>Taulukko3[[#This Row],[Vieraskieliset (2022)]]*Taulukko4[[  ]]</f>
        <v>40033.320000000589</v>
      </c>
      <c r="J159" s="26">
        <f>SUM(Taulukko5[[#This Row],[Väestö, 18-64-vuotiaat]:[Vieraskieliset]])</f>
        <v>1545636.280000001</v>
      </c>
      <c r="L159" s="32">
        <v>1544074.8399999975</v>
      </c>
      <c r="N159" s="39">
        <v>1465169.6911909168</v>
      </c>
      <c r="O159" s="39">
        <v>1550069.0596766137</v>
      </c>
      <c r="P159" s="42">
        <f>(Taulukko6[[#This Row],[Valtionosuuden lisäys vuodelle 2025, ilman siirtymäajan rahoitusta*]]*0.5)+(O159*0.5)</f>
        <v>1547071.9498383056</v>
      </c>
      <c r="Q159" s="42">
        <f>(Taulukko6[[#This Row],[Valtionosuuden lisäys vuodelle 2025, ilman siirtymäajan rahoitusta*]]*0.75)+(O159*0.25)</f>
        <v>1545573.3949191514</v>
      </c>
      <c r="R159" s="42">
        <f>(Taulukko6[[#This Row],[Valtionosuuden lisäys vuodelle 2025, ilman siirtymäajan rahoitusta*]]*1)+(O159*0)</f>
        <v>1544074.8399999975</v>
      </c>
    </row>
    <row r="160" spans="1:18" x14ac:dyDescent="0.25">
      <c r="A160" s="21">
        <v>500</v>
      </c>
      <c r="B160" s="21" t="s">
        <v>203</v>
      </c>
      <c r="C160" s="26">
        <v>5800</v>
      </c>
      <c r="D160" s="26">
        <v>537</v>
      </c>
      <c r="E160" s="26">
        <v>196</v>
      </c>
      <c r="G160" s="26">
        <f>Taulukko3[[#This Row],[Väestö, 18-64-vuotiaat (2023 ennuste)]]*Taulukko4[Perushinnat, €]</f>
        <v>569618.00000000035</v>
      </c>
      <c r="H160" s="26">
        <f>Taulukko3[[#This Row],[Työttömät ja palveluissa olevat (2022)]]*Taulukko4[[ ]]</f>
        <v>471008.06999999983</v>
      </c>
      <c r="I160" s="26">
        <f>Taulukko3[[#This Row],[Vieraskieliset (2022)]]*Taulukko4[[  ]]</f>
        <v>13165.320000000193</v>
      </c>
      <c r="J160" s="26">
        <f>SUM(Taulukko5[[#This Row],[Väestö, 18-64-vuotiaat]:[Vieraskieliset]])</f>
        <v>1053791.3900000004</v>
      </c>
      <c r="L160" s="32">
        <v>1052947.3899999959</v>
      </c>
      <c r="N160" s="39">
        <v>1204752.8328156632</v>
      </c>
      <c r="O160" s="39">
        <v>1274562.3267619014</v>
      </c>
      <c r="P160" s="42">
        <f>(Taulukko6[[#This Row],[Valtionosuuden lisäys vuodelle 2025, ilman siirtymäajan rahoitusta*]]*0.5)+(O160*0.5)</f>
        <v>1163754.8583809487</v>
      </c>
      <c r="Q160" s="42">
        <f>(Taulukko6[[#This Row],[Valtionosuuden lisäys vuodelle 2025, ilman siirtymäajan rahoitusta*]]*0.75)+(O160*0.25)</f>
        <v>1108351.1241904723</v>
      </c>
      <c r="R160" s="42">
        <f>(Taulukko6[[#This Row],[Valtionosuuden lisäys vuodelle 2025, ilman siirtymäajan rahoitusta*]]*1)+(O160*0)</f>
        <v>1052947.3899999959</v>
      </c>
    </row>
    <row r="161" spans="1:18" x14ac:dyDescent="0.25">
      <c r="A161" s="21">
        <v>503</v>
      </c>
      <c r="B161" s="21" t="s">
        <v>204</v>
      </c>
      <c r="C161" s="26">
        <v>4013</v>
      </c>
      <c r="D161" s="26">
        <v>319</v>
      </c>
      <c r="E161" s="26">
        <v>237</v>
      </c>
      <c r="G161" s="26">
        <f>Taulukko3[[#This Row],[Väestö, 18-64-vuotiaat (2023 ennuste)]]*Taulukko4[Perushinnat, €]</f>
        <v>394116.73000000027</v>
      </c>
      <c r="H161" s="26">
        <f>Taulukko3[[#This Row],[Työttömät ja palveluissa olevat (2022)]]*Taulukko4[[ ]]</f>
        <v>279798.08999999991</v>
      </c>
      <c r="I161" s="26">
        <f>Taulukko3[[#This Row],[Vieraskieliset (2022)]]*Taulukko4[[  ]]</f>
        <v>15919.290000000234</v>
      </c>
      <c r="J161" s="26">
        <f>SUM(Taulukko5[[#This Row],[Väestö, 18-64-vuotiaat]:[Vieraskieliset]])</f>
        <v>689834.11000000045</v>
      </c>
      <c r="L161" s="32">
        <v>689233.94999999937</v>
      </c>
      <c r="N161" s="39">
        <v>439109.90196724632</v>
      </c>
      <c r="O161" s="39">
        <v>464554.15842230135</v>
      </c>
      <c r="P161" s="42">
        <f>(Taulukko6[[#This Row],[Valtionosuuden lisäys vuodelle 2025, ilman siirtymäajan rahoitusta*]]*0.5)+(O161*0.5)</f>
        <v>576894.05421115039</v>
      </c>
      <c r="Q161" s="42">
        <f>(Taulukko6[[#This Row],[Valtionosuuden lisäys vuodelle 2025, ilman siirtymäajan rahoitusta*]]*0.75)+(O161*0.25)</f>
        <v>633064.00210557494</v>
      </c>
      <c r="R161" s="42">
        <f>(Taulukko6[[#This Row],[Valtionosuuden lisäys vuodelle 2025, ilman siirtymäajan rahoitusta*]]*1)+(O161*0)</f>
        <v>689233.94999999937</v>
      </c>
    </row>
    <row r="162" spans="1:18" x14ac:dyDescent="0.25">
      <c r="A162" s="21">
        <v>504</v>
      </c>
      <c r="B162" s="21" t="s">
        <v>205</v>
      </c>
      <c r="C162" s="26">
        <v>926</v>
      </c>
      <c r="D162" s="26">
        <v>110</v>
      </c>
      <c r="E162" s="26">
        <v>67</v>
      </c>
      <c r="G162" s="26">
        <f>Taulukko3[[#This Row],[Väestö, 18-64-vuotiaat (2023 ennuste)]]*Taulukko4[Perushinnat, €]</f>
        <v>90942.460000000065</v>
      </c>
      <c r="H162" s="26">
        <f>Taulukko3[[#This Row],[Työttömät ja palveluissa olevat (2022)]]*Taulukko4[[ ]]</f>
        <v>96482.099999999962</v>
      </c>
      <c r="I162" s="26">
        <f>Taulukko3[[#This Row],[Vieraskieliset (2022)]]*Taulukko4[[  ]]</f>
        <v>4500.3900000000658</v>
      </c>
      <c r="J162" s="26">
        <f>SUM(Taulukko5[[#This Row],[Väestö, 18-64-vuotiaat]:[Vieraskieliset]])</f>
        <v>191924.9500000001</v>
      </c>
      <c r="L162" s="32">
        <v>191780.30999999965</v>
      </c>
      <c r="N162" s="39">
        <v>137337.27481376333</v>
      </c>
      <c r="O162" s="39">
        <v>145295.29358205886</v>
      </c>
      <c r="P162" s="42">
        <f>(Taulukko6[[#This Row],[Valtionosuuden lisäys vuodelle 2025, ilman siirtymäajan rahoitusta*]]*0.5)+(O162*0.5)</f>
        <v>168537.80179102925</v>
      </c>
      <c r="Q162" s="42">
        <f>(Taulukko6[[#This Row],[Valtionosuuden lisäys vuodelle 2025, ilman siirtymäajan rahoitusta*]]*0.75)+(O162*0.25)</f>
        <v>180159.05589551447</v>
      </c>
      <c r="R162" s="42">
        <f>(Taulukko6[[#This Row],[Valtionosuuden lisäys vuodelle 2025, ilman siirtymäajan rahoitusta*]]*1)+(O162*0)</f>
        <v>191780.30999999965</v>
      </c>
    </row>
    <row r="163" spans="1:18" x14ac:dyDescent="0.25">
      <c r="A163" s="21">
        <v>505</v>
      </c>
      <c r="B163" s="21" t="s">
        <v>206</v>
      </c>
      <c r="C163" s="26">
        <v>11725</v>
      </c>
      <c r="D163" s="26">
        <v>896</v>
      </c>
      <c r="E163" s="26">
        <v>970</v>
      </c>
      <c r="G163" s="26">
        <f>Taulukko3[[#This Row],[Väestö, 18-64-vuotiaat (2023 ennuste)]]*Taulukko4[Perushinnat, €]</f>
        <v>1151512.2500000007</v>
      </c>
      <c r="H163" s="26">
        <f>Taulukko3[[#This Row],[Työttömät ja palveluissa olevat (2022)]]*Taulukko4[[ ]]</f>
        <v>785890.55999999971</v>
      </c>
      <c r="I163" s="26">
        <f>Taulukko3[[#This Row],[Vieraskieliset (2022)]]*Taulukko4[[  ]]</f>
        <v>65154.900000000955</v>
      </c>
      <c r="J163" s="26">
        <f>SUM(Taulukko5[[#This Row],[Väestö, 18-64-vuotiaat]:[Vieraskieliset]])</f>
        <v>2002557.7100000014</v>
      </c>
      <c r="L163" s="32">
        <v>2000889.6300000001</v>
      </c>
      <c r="N163" s="39">
        <v>1313441.5098648535</v>
      </c>
      <c r="O163" s="39">
        <v>1389548.9774168124</v>
      </c>
      <c r="P163" s="42">
        <f>(Taulukko6[[#This Row],[Valtionosuuden lisäys vuodelle 2025, ilman siirtymäajan rahoitusta*]]*0.5)+(O163*0.5)</f>
        <v>1695219.3037084062</v>
      </c>
      <c r="Q163" s="42">
        <f>(Taulukko6[[#This Row],[Valtionosuuden lisäys vuodelle 2025, ilman siirtymäajan rahoitusta*]]*0.75)+(O163*0.25)</f>
        <v>1848054.4668542033</v>
      </c>
      <c r="R163" s="42">
        <f>(Taulukko6[[#This Row],[Valtionosuuden lisäys vuodelle 2025, ilman siirtymäajan rahoitusta*]]*1)+(O163*0)</f>
        <v>2000889.6300000001</v>
      </c>
    </row>
    <row r="164" spans="1:18" x14ac:dyDescent="0.25">
      <c r="A164" s="21">
        <v>507</v>
      </c>
      <c r="B164" s="21" t="s">
        <v>207</v>
      </c>
      <c r="C164" s="26">
        <v>2525</v>
      </c>
      <c r="D164" s="26">
        <v>299</v>
      </c>
      <c r="E164" s="26">
        <v>151</v>
      </c>
      <c r="G164" s="26">
        <f>Taulukko3[[#This Row],[Väestö, 18-64-vuotiaat (2023 ennuste)]]*Taulukko4[Perushinnat, €]</f>
        <v>247980.25000000017</v>
      </c>
      <c r="H164" s="26">
        <f>Taulukko3[[#This Row],[Työttömät ja palveluissa olevat (2022)]]*Taulukko4[[ ]]</f>
        <v>262255.8899999999</v>
      </c>
      <c r="I164" s="26">
        <f>Taulukko3[[#This Row],[Vieraskieliset (2022)]]*Taulukko4[[  ]]</f>
        <v>10142.670000000147</v>
      </c>
      <c r="J164" s="26">
        <f>SUM(Taulukko5[[#This Row],[Väestö, 18-64-vuotiaat]:[Vieraskieliset]])</f>
        <v>520378.81000000023</v>
      </c>
      <c r="L164" s="32">
        <v>519942.88999999961</v>
      </c>
      <c r="N164" s="39">
        <v>631608.60253936157</v>
      </c>
      <c r="O164" s="39">
        <v>668207.21074708342</v>
      </c>
      <c r="P164" s="42">
        <f>(Taulukko6[[#This Row],[Valtionosuuden lisäys vuodelle 2025, ilman siirtymäajan rahoitusta*]]*0.5)+(O164*0.5)</f>
        <v>594075.05037354154</v>
      </c>
      <c r="Q164" s="42">
        <f>(Taulukko6[[#This Row],[Valtionosuuden lisäys vuodelle 2025, ilman siirtymäajan rahoitusta*]]*0.75)+(O164*0.25)</f>
        <v>557008.97018677054</v>
      </c>
      <c r="R164" s="42">
        <f>(Taulukko6[[#This Row],[Valtionosuuden lisäys vuodelle 2025, ilman siirtymäajan rahoitusta*]]*1)+(O164*0)</f>
        <v>519942.88999999961</v>
      </c>
    </row>
    <row r="165" spans="1:18" x14ac:dyDescent="0.25">
      <c r="A165" s="21">
        <v>508</v>
      </c>
      <c r="B165" s="21" t="s">
        <v>208</v>
      </c>
      <c r="C165" s="26">
        <v>4362</v>
      </c>
      <c r="D165" s="26">
        <v>589</v>
      </c>
      <c r="E165" s="26">
        <v>274</v>
      </c>
      <c r="G165" s="26">
        <f>Taulukko3[[#This Row],[Väestö, 18-64-vuotiaat (2023 ennuste)]]*Taulukko4[Perushinnat, €]</f>
        <v>428392.02000000031</v>
      </c>
      <c r="H165" s="26">
        <f>Taulukko3[[#This Row],[Työttömät ja palveluissa olevat (2022)]]*Taulukko4[[ ]]</f>
        <v>516617.7899999998</v>
      </c>
      <c r="I165" s="26">
        <f>Taulukko3[[#This Row],[Vieraskieliset (2022)]]*Taulukko4[[  ]]</f>
        <v>18404.580000000271</v>
      </c>
      <c r="J165" s="26">
        <f>SUM(Taulukko5[[#This Row],[Väestö, 18-64-vuotiaat]:[Vieraskieliset]])</f>
        <v>963414.39000000036</v>
      </c>
      <c r="L165" s="32">
        <v>962684.94999999763</v>
      </c>
      <c r="N165" s="39">
        <v>989215.19738264463</v>
      </c>
      <c r="O165" s="39">
        <v>1046535.3467545422</v>
      </c>
      <c r="P165" s="42">
        <f>(Taulukko6[[#This Row],[Valtionosuuden lisäys vuodelle 2025, ilman siirtymäajan rahoitusta*]]*0.5)+(O165*0.5)</f>
        <v>1004610.14837727</v>
      </c>
      <c r="Q165" s="42">
        <f>(Taulukko6[[#This Row],[Valtionosuuden lisäys vuodelle 2025, ilman siirtymäajan rahoitusta*]]*0.75)+(O165*0.25)</f>
        <v>983647.5491886338</v>
      </c>
      <c r="R165" s="42">
        <f>(Taulukko6[[#This Row],[Valtionosuuden lisäys vuodelle 2025, ilman siirtymäajan rahoitusta*]]*1)+(O165*0)</f>
        <v>962684.94999999763</v>
      </c>
    </row>
    <row r="166" spans="1:18" x14ac:dyDescent="0.25">
      <c r="A166" s="21">
        <v>529</v>
      </c>
      <c r="B166" s="21" t="s">
        <v>209</v>
      </c>
      <c r="C166" s="26">
        <v>10626</v>
      </c>
      <c r="D166" s="26">
        <v>880</v>
      </c>
      <c r="E166" s="26">
        <v>658</v>
      </c>
      <c r="G166" s="26">
        <f>Taulukko3[[#This Row],[Väestö, 18-64-vuotiaat (2023 ennuste)]]*Taulukko4[Perushinnat, €]</f>
        <v>1043579.4600000007</v>
      </c>
      <c r="H166" s="26">
        <f>Taulukko3[[#This Row],[Työttömät ja palveluissa olevat (2022)]]*Taulukko4[[ ]]</f>
        <v>771856.7999999997</v>
      </c>
      <c r="I166" s="26">
        <f>Taulukko3[[#This Row],[Vieraskieliset (2022)]]*Taulukko4[[  ]]</f>
        <v>44197.860000000648</v>
      </c>
      <c r="J166" s="26">
        <f>SUM(Taulukko5[[#This Row],[Väestö, 18-64-vuotiaat]:[Vieraskieliset]])</f>
        <v>1859634.1200000008</v>
      </c>
      <c r="L166" s="32">
        <v>1858062.0400000038</v>
      </c>
      <c r="N166" s="39">
        <v>1469762.9401896051</v>
      </c>
      <c r="O166" s="39">
        <v>1554928.464835664</v>
      </c>
      <c r="P166" s="42">
        <f>(Taulukko6[[#This Row],[Valtionosuuden lisäys vuodelle 2025, ilman siirtymäajan rahoitusta*]]*0.5)+(O166*0.5)</f>
        <v>1706495.252417834</v>
      </c>
      <c r="Q166" s="42">
        <f>(Taulukko6[[#This Row],[Valtionosuuden lisäys vuodelle 2025, ilman siirtymäajan rahoitusta*]]*0.75)+(O166*0.25)</f>
        <v>1782278.6462089189</v>
      </c>
      <c r="R166" s="42">
        <f>(Taulukko6[[#This Row],[Valtionosuuden lisäys vuodelle 2025, ilman siirtymäajan rahoitusta*]]*1)+(O166*0)</f>
        <v>1858062.0400000038</v>
      </c>
    </row>
    <row r="167" spans="1:18" x14ac:dyDescent="0.25">
      <c r="A167" s="21">
        <v>531</v>
      </c>
      <c r="B167" s="21" t="s">
        <v>210</v>
      </c>
      <c r="C167" s="26">
        <v>2621</v>
      </c>
      <c r="D167" s="26">
        <v>301</v>
      </c>
      <c r="E167" s="26">
        <v>97</v>
      </c>
      <c r="G167" s="26">
        <f>Taulukko3[[#This Row],[Väestö, 18-64-vuotiaat (2023 ennuste)]]*Taulukko4[Perushinnat, €]</f>
        <v>257408.41000000018</v>
      </c>
      <c r="H167" s="26">
        <f>Taulukko3[[#This Row],[Työttömät ja palveluissa olevat (2022)]]*Taulukko4[[ ]]</f>
        <v>264010.10999999993</v>
      </c>
      <c r="I167" s="26">
        <f>Taulukko3[[#This Row],[Vieraskieliset (2022)]]*Taulukko4[[  ]]</f>
        <v>6515.4900000000953</v>
      </c>
      <c r="J167" s="26">
        <f>SUM(Taulukko5[[#This Row],[Väestö, 18-64-vuotiaat]:[Vieraskieliset]])</f>
        <v>527934.01000000024</v>
      </c>
      <c r="L167" s="32">
        <v>527530.33000000007</v>
      </c>
      <c r="N167" s="39">
        <v>475684.27072447282</v>
      </c>
      <c r="O167" s="39">
        <v>503247.83174125926</v>
      </c>
      <c r="P167" s="42">
        <f>(Taulukko6[[#This Row],[Valtionosuuden lisäys vuodelle 2025, ilman siirtymäajan rahoitusta*]]*0.5)+(O167*0.5)</f>
        <v>515389.08087062964</v>
      </c>
      <c r="Q167" s="42">
        <f>(Taulukko6[[#This Row],[Valtionosuuden lisäys vuodelle 2025, ilman siirtymäajan rahoitusta*]]*0.75)+(O167*0.25)</f>
        <v>521459.70543531486</v>
      </c>
      <c r="R167" s="42">
        <f>(Taulukko6[[#This Row],[Valtionosuuden lisäys vuodelle 2025, ilman siirtymäajan rahoitusta*]]*1)+(O167*0)</f>
        <v>527530.33000000007</v>
      </c>
    </row>
    <row r="168" spans="1:18" x14ac:dyDescent="0.25">
      <c r="A168" s="21">
        <v>535</v>
      </c>
      <c r="B168" s="21" t="s">
        <v>211</v>
      </c>
      <c r="C168" s="26">
        <v>4968</v>
      </c>
      <c r="D168" s="26">
        <v>399</v>
      </c>
      <c r="E168" s="26">
        <v>115</v>
      </c>
      <c r="G168" s="26">
        <f>Taulukko3[[#This Row],[Väestö, 18-64-vuotiaat (2023 ennuste)]]*Taulukko4[Perushinnat, €]</f>
        <v>487907.28000000032</v>
      </c>
      <c r="H168" s="26">
        <f>Taulukko3[[#This Row],[Työttömät ja palveluissa olevat (2022)]]*Taulukko4[[ ]]</f>
        <v>349966.8899999999</v>
      </c>
      <c r="I168" s="26">
        <f>Taulukko3[[#This Row],[Vieraskieliset (2022)]]*Taulukko4[[  ]]</f>
        <v>7724.550000000113</v>
      </c>
      <c r="J168" s="26">
        <f>SUM(Taulukko5[[#This Row],[Väestö, 18-64-vuotiaat]:[Vieraskieliset]])</f>
        <v>845598.72000000032</v>
      </c>
      <c r="L168" s="32">
        <v>844784.9599999974</v>
      </c>
      <c r="N168" s="39">
        <v>692226.93214027467</v>
      </c>
      <c r="O168" s="39">
        <v>732338.07403792848</v>
      </c>
      <c r="P168" s="42">
        <f>(Taulukko6[[#This Row],[Valtionosuuden lisäys vuodelle 2025, ilman siirtymäajan rahoitusta*]]*0.5)+(O168*0.5)</f>
        <v>788561.51701896288</v>
      </c>
      <c r="Q168" s="42">
        <f>(Taulukko6[[#This Row],[Valtionosuuden lisäys vuodelle 2025, ilman siirtymäajan rahoitusta*]]*0.75)+(O168*0.25)</f>
        <v>816673.23850948026</v>
      </c>
      <c r="R168" s="42">
        <f>(Taulukko6[[#This Row],[Valtionosuuden lisäys vuodelle 2025, ilman siirtymäajan rahoitusta*]]*1)+(O168*0)</f>
        <v>844784.9599999974</v>
      </c>
    </row>
    <row r="169" spans="1:18" x14ac:dyDescent="0.25">
      <c r="A169" s="21">
        <v>536</v>
      </c>
      <c r="B169" s="21" t="s">
        <v>212</v>
      </c>
      <c r="C169" s="26">
        <v>20088</v>
      </c>
      <c r="D169" s="26">
        <v>1962</v>
      </c>
      <c r="E169" s="26">
        <v>1117</v>
      </c>
      <c r="G169" s="26">
        <f>Taulukko3[[#This Row],[Väestö, 18-64-vuotiaat (2023 ennuste)]]*Taulukko4[Perushinnat, €]</f>
        <v>1972842.4800000014</v>
      </c>
      <c r="H169" s="26">
        <f>Taulukko3[[#This Row],[Työttömät ja palveluissa olevat (2022)]]*Taulukko4[[ ]]</f>
        <v>1720889.8199999994</v>
      </c>
      <c r="I169" s="26">
        <f>Taulukko3[[#This Row],[Vieraskieliset (2022)]]*Taulukko4[[  ]]</f>
        <v>75028.890000001091</v>
      </c>
      <c r="J169" s="26">
        <f>SUM(Taulukko5[[#This Row],[Väestö, 18-64-vuotiaat]:[Vieraskieliset]])</f>
        <v>3768761.1900000018</v>
      </c>
      <c r="L169" s="32">
        <v>3765939.3499999796</v>
      </c>
      <c r="N169" s="39">
        <v>3224807.5603100872</v>
      </c>
      <c r="O169" s="39">
        <v>3411669.2781058536</v>
      </c>
      <c r="P169" s="42">
        <f>(Taulukko6[[#This Row],[Valtionosuuden lisäys vuodelle 2025, ilman siirtymäajan rahoitusta*]]*0.5)+(O169*0.5)</f>
        <v>3588804.3140529166</v>
      </c>
      <c r="Q169" s="42">
        <f>(Taulukko6[[#This Row],[Valtionosuuden lisäys vuodelle 2025, ilman siirtymäajan rahoitusta*]]*0.75)+(O169*0.25)</f>
        <v>3677371.8320264481</v>
      </c>
      <c r="R169" s="42">
        <f>(Taulukko6[[#This Row],[Valtionosuuden lisäys vuodelle 2025, ilman siirtymäajan rahoitusta*]]*1)+(O169*0)</f>
        <v>3765939.3499999796</v>
      </c>
    </row>
    <row r="170" spans="1:18" x14ac:dyDescent="0.25">
      <c r="A170" s="21">
        <v>538</v>
      </c>
      <c r="B170" s="21" t="s">
        <v>213</v>
      </c>
      <c r="C170" s="26">
        <v>2571</v>
      </c>
      <c r="D170" s="26">
        <v>157</v>
      </c>
      <c r="E170" s="26">
        <v>105</v>
      </c>
      <c r="G170" s="26">
        <f>Taulukko3[[#This Row],[Väestö, 18-64-vuotiaat (2023 ennuste)]]*Taulukko4[Perushinnat, €]</f>
        <v>252497.91000000018</v>
      </c>
      <c r="H170" s="26">
        <f>Taulukko3[[#This Row],[Työttömät ja palveluissa olevat (2022)]]*Taulukko4[[ ]]</f>
        <v>137706.26999999996</v>
      </c>
      <c r="I170" s="26">
        <f>Taulukko3[[#This Row],[Vieraskieliset (2022)]]*Taulukko4[[  ]]</f>
        <v>7052.8500000001031</v>
      </c>
      <c r="J170" s="26">
        <f>SUM(Taulukko5[[#This Row],[Väestö, 18-64-vuotiaat]:[Vieraskieliset]])</f>
        <v>397257.03000000026</v>
      </c>
      <c r="L170" s="32">
        <v>396886.54999999807</v>
      </c>
      <c r="N170" s="39">
        <v>268894.7656895736</v>
      </c>
      <c r="O170" s="39">
        <v>284475.89320907503</v>
      </c>
      <c r="P170" s="42">
        <f>(Taulukko6[[#This Row],[Valtionosuuden lisäys vuodelle 2025, ilman siirtymäajan rahoitusta*]]*0.5)+(O170*0.5)</f>
        <v>340681.22160453652</v>
      </c>
      <c r="Q170" s="42">
        <f>(Taulukko6[[#This Row],[Valtionosuuden lisäys vuodelle 2025, ilman siirtymäajan rahoitusta*]]*0.75)+(O170*0.25)</f>
        <v>368783.88580226735</v>
      </c>
      <c r="R170" s="42">
        <f>(Taulukko6[[#This Row],[Valtionosuuden lisäys vuodelle 2025, ilman siirtymäajan rahoitusta*]]*1)+(O170*0)</f>
        <v>396886.54999999807</v>
      </c>
    </row>
    <row r="171" spans="1:18" x14ac:dyDescent="0.25">
      <c r="A171" s="21">
        <v>541</v>
      </c>
      <c r="B171" s="21" t="s">
        <v>214</v>
      </c>
      <c r="C171" s="26">
        <v>4346</v>
      </c>
      <c r="D171" s="26">
        <v>661</v>
      </c>
      <c r="E171" s="26">
        <v>252</v>
      </c>
      <c r="G171" s="26">
        <f>Taulukko3[[#This Row],[Väestö, 18-64-vuotiaat (2023 ennuste)]]*Taulukko4[Perushinnat, €]</f>
        <v>426820.66000000027</v>
      </c>
      <c r="H171" s="26">
        <f>Taulukko3[[#This Row],[Työttömät ja palveluissa olevat (2022)]]*Taulukko4[[ ]]</f>
        <v>579769.70999999973</v>
      </c>
      <c r="I171" s="26">
        <f>Taulukko3[[#This Row],[Vieraskieliset (2022)]]*Taulukko4[[  ]]</f>
        <v>16926.840000000248</v>
      </c>
      <c r="J171" s="26">
        <f>SUM(Taulukko5[[#This Row],[Väestö, 18-64-vuotiaat]:[Vieraskieliset]])</f>
        <v>1023517.2100000002</v>
      </c>
      <c r="L171" s="32">
        <v>1022794.9699999976</v>
      </c>
      <c r="N171" s="39">
        <v>1633417.037614886</v>
      </c>
      <c r="O171" s="39">
        <v>1728065.5113043485</v>
      </c>
      <c r="P171" s="42">
        <f>(Taulukko6[[#This Row],[Valtionosuuden lisäys vuodelle 2025, ilman siirtymäajan rahoitusta*]]*0.5)+(O171*0.5)</f>
        <v>1375430.2406521731</v>
      </c>
      <c r="Q171" s="42">
        <f>(Taulukko6[[#This Row],[Valtionosuuden lisäys vuodelle 2025, ilman siirtymäajan rahoitusta*]]*0.75)+(O171*0.25)</f>
        <v>1199112.6053260854</v>
      </c>
      <c r="R171" s="42">
        <f>(Taulukko6[[#This Row],[Valtionosuuden lisäys vuodelle 2025, ilman siirtymäajan rahoitusta*]]*1)+(O171*0)</f>
        <v>1022794.9699999976</v>
      </c>
    </row>
    <row r="172" spans="1:18" x14ac:dyDescent="0.25">
      <c r="A172" s="21">
        <v>543</v>
      </c>
      <c r="B172" s="21" t="s">
        <v>215</v>
      </c>
      <c r="C172" s="26">
        <v>26268</v>
      </c>
      <c r="D172" s="26">
        <v>2006</v>
      </c>
      <c r="E172" s="26">
        <v>3164</v>
      </c>
      <c r="G172" s="26">
        <f>Taulukko3[[#This Row],[Väestö, 18-64-vuotiaat (2023 ennuste)]]*Taulukko4[Perushinnat, €]</f>
        <v>2579780.2800000017</v>
      </c>
      <c r="H172" s="26">
        <f>Taulukko3[[#This Row],[Työttömät ja palveluissa olevat (2022)]]*Taulukko4[[ ]]</f>
        <v>1759482.6599999995</v>
      </c>
      <c r="I172" s="26">
        <f>Taulukko3[[#This Row],[Vieraskieliset (2022)]]*Taulukko4[[  ]]</f>
        <v>212525.88000000312</v>
      </c>
      <c r="J172" s="26">
        <f>SUM(Taulukko5[[#This Row],[Väestö, 18-64-vuotiaat]:[Vieraskieliset]])</f>
        <v>4551788.820000004</v>
      </c>
      <c r="L172" s="32">
        <v>4548205.3000000045</v>
      </c>
      <c r="N172" s="39">
        <v>2838912.8683229936</v>
      </c>
      <c r="O172" s="39">
        <v>3003413.889027724</v>
      </c>
      <c r="P172" s="42">
        <f>(Taulukko6[[#This Row],[Valtionosuuden lisäys vuodelle 2025, ilman siirtymäajan rahoitusta*]]*0.5)+(O172*0.5)</f>
        <v>3775809.5945138643</v>
      </c>
      <c r="Q172" s="42">
        <f>(Taulukko6[[#This Row],[Valtionosuuden lisäys vuodelle 2025, ilman siirtymäajan rahoitusta*]]*0.75)+(O172*0.25)</f>
        <v>4162007.4472569344</v>
      </c>
      <c r="R172" s="42">
        <f>(Taulukko6[[#This Row],[Valtionosuuden lisäys vuodelle 2025, ilman siirtymäajan rahoitusta*]]*1)+(O172*0)</f>
        <v>4548205.3000000045</v>
      </c>
    </row>
    <row r="173" spans="1:18" x14ac:dyDescent="0.25">
      <c r="A173" s="21">
        <v>545</v>
      </c>
      <c r="B173" s="21" t="s">
        <v>216</v>
      </c>
      <c r="C173" s="26">
        <v>5031</v>
      </c>
      <c r="D173" s="26">
        <v>274</v>
      </c>
      <c r="E173" s="26">
        <v>1870</v>
      </c>
      <c r="G173" s="26">
        <f>Taulukko3[[#This Row],[Väestö, 18-64-vuotiaat (2023 ennuste)]]*Taulukko4[Perushinnat, €]</f>
        <v>494094.5100000003</v>
      </c>
      <c r="H173" s="26">
        <f>Taulukko3[[#This Row],[Työttömät ja palveluissa olevat (2022)]]*Taulukko4[[ ]]</f>
        <v>240328.1399999999</v>
      </c>
      <c r="I173" s="26">
        <f>Taulukko3[[#This Row],[Vieraskieliset (2022)]]*Taulukko4[[  ]]</f>
        <v>125607.90000000184</v>
      </c>
      <c r="J173" s="26">
        <f>SUM(Taulukko5[[#This Row],[Väestö, 18-64-vuotiaat]:[Vieraskieliset]])</f>
        <v>860030.55000000203</v>
      </c>
      <c r="L173" s="32">
        <v>859262.46999999974</v>
      </c>
      <c r="N173" s="39">
        <v>414017.99264806992</v>
      </c>
      <c r="O173" s="39">
        <v>438008.29652131384</v>
      </c>
      <c r="P173" s="42">
        <f>(Taulukko6[[#This Row],[Valtionosuuden lisäys vuodelle 2025, ilman siirtymäajan rahoitusta*]]*0.5)+(O173*0.5)</f>
        <v>648635.38326065685</v>
      </c>
      <c r="Q173" s="42">
        <f>(Taulukko6[[#This Row],[Valtionosuuden lisäys vuodelle 2025, ilman siirtymäajan rahoitusta*]]*0.75)+(O173*0.25)</f>
        <v>753948.92663032829</v>
      </c>
      <c r="R173" s="42">
        <f>(Taulukko6[[#This Row],[Valtionosuuden lisäys vuodelle 2025, ilman siirtymäajan rahoitusta*]]*1)+(O173*0)</f>
        <v>859262.46999999974</v>
      </c>
    </row>
    <row r="174" spans="1:18" x14ac:dyDescent="0.25">
      <c r="A174" s="21">
        <v>560</v>
      </c>
      <c r="B174" s="21" t="s">
        <v>217</v>
      </c>
      <c r="C174" s="26">
        <v>8364</v>
      </c>
      <c r="D174" s="26">
        <v>953</v>
      </c>
      <c r="E174" s="26">
        <v>557</v>
      </c>
      <c r="G174" s="26">
        <f>Taulukko3[[#This Row],[Väestö, 18-64-vuotiaat (2023 ennuste)]]*Taulukko4[Perushinnat, €]</f>
        <v>821428.44000000053</v>
      </c>
      <c r="H174" s="26">
        <f>Taulukko3[[#This Row],[Työttömät ja palveluissa olevat (2022)]]*Taulukko4[[ ]]</f>
        <v>835885.82999999973</v>
      </c>
      <c r="I174" s="26">
        <f>Taulukko3[[#This Row],[Vieraskieliset (2022)]]*Taulukko4[[  ]]</f>
        <v>37413.690000000548</v>
      </c>
      <c r="J174" s="26">
        <f>SUM(Taulukko5[[#This Row],[Väestö, 18-64-vuotiaat]:[Vieraskieliset]])</f>
        <v>1694727.9600000009</v>
      </c>
      <c r="L174" s="32">
        <v>1693478.7599999967</v>
      </c>
      <c r="N174" s="39">
        <v>1549673.9745086203</v>
      </c>
      <c r="O174" s="39">
        <v>1639469.9500775402</v>
      </c>
      <c r="P174" s="42">
        <f>(Taulukko6[[#This Row],[Valtionosuuden lisäys vuodelle 2025, ilman siirtymäajan rahoitusta*]]*0.5)+(O174*0.5)</f>
        <v>1666474.3550387686</v>
      </c>
      <c r="Q174" s="42">
        <f>(Taulukko6[[#This Row],[Valtionosuuden lisäys vuodelle 2025, ilman siirtymäajan rahoitusta*]]*0.75)+(O174*0.25)</f>
        <v>1679976.5575193826</v>
      </c>
      <c r="R174" s="42">
        <f>(Taulukko6[[#This Row],[Valtionosuuden lisäys vuodelle 2025, ilman siirtymäajan rahoitusta*]]*1)+(O174*0)</f>
        <v>1693478.7599999967</v>
      </c>
    </row>
    <row r="175" spans="1:18" x14ac:dyDescent="0.25">
      <c r="A175" s="21">
        <v>561</v>
      </c>
      <c r="B175" s="21" t="s">
        <v>218</v>
      </c>
      <c r="C175" s="26">
        <v>688</v>
      </c>
      <c r="D175" s="26">
        <v>68</v>
      </c>
      <c r="E175" s="26">
        <v>105</v>
      </c>
      <c r="G175" s="26">
        <f>Taulukko3[[#This Row],[Väestö, 18-64-vuotiaat (2023 ennuste)]]*Taulukko4[Perushinnat, €]</f>
        <v>67568.48000000004</v>
      </c>
      <c r="H175" s="26">
        <f>Taulukko3[[#This Row],[Työttömät ja palveluissa olevat (2022)]]*Taulukko4[[ ]]</f>
        <v>59643.479999999981</v>
      </c>
      <c r="I175" s="26">
        <f>Taulukko3[[#This Row],[Vieraskieliset (2022)]]*Taulukko4[[  ]]</f>
        <v>7052.8500000001031</v>
      </c>
      <c r="J175" s="26">
        <f>SUM(Taulukko5[[#This Row],[Väestö, 18-64-vuotiaat]:[Vieraskieliset]])</f>
        <v>134264.81000000011</v>
      </c>
      <c r="L175" s="32">
        <v>134159.60999999993</v>
      </c>
      <c r="N175" s="39">
        <v>114689.29919974876</v>
      </c>
      <c r="O175" s="39">
        <v>121334.97930947813</v>
      </c>
      <c r="P175" s="42">
        <f>(Taulukko6[[#This Row],[Valtionosuuden lisäys vuodelle 2025, ilman siirtymäajan rahoitusta*]]*0.5)+(O175*0.5)</f>
        <v>127747.29465473903</v>
      </c>
      <c r="Q175" s="42">
        <f>(Taulukko6[[#This Row],[Valtionosuuden lisäys vuodelle 2025, ilman siirtymäajan rahoitusta*]]*0.75)+(O175*0.25)</f>
        <v>130953.45232736948</v>
      </c>
      <c r="R175" s="42">
        <f>(Taulukko6[[#This Row],[Valtionosuuden lisäys vuodelle 2025, ilman siirtymäajan rahoitusta*]]*1)+(O175*0)</f>
        <v>134159.60999999993</v>
      </c>
    </row>
    <row r="176" spans="1:18" x14ac:dyDescent="0.25">
      <c r="A176" s="21">
        <v>562</v>
      </c>
      <c r="B176" s="21" t="s">
        <v>219</v>
      </c>
      <c r="C176" s="26">
        <v>4429</v>
      </c>
      <c r="D176" s="26">
        <v>474</v>
      </c>
      <c r="E176" s="26">
        <v>174</v>
      </c>
      <c r="G176" s="26">
        <f>Taulukko3[[#This Row],[Väestö, 18-64-vuotiaat (2023 ennuste)]]*Taulukko4[Perushinnat, €]</f>
        <v>434972.09000000026</v>
      </c>
      <c r="H176" s="26">
        <f>Taulukko3[[#This Row],[Työttömät ja palveluissa olevat (2022)]]*Taulukko4[[ ]]</f>
        <v>415750.13999999984</v>
      </c>
      <c r="I176" s="26">
        <f>Taulukko3[[#This Row],[Vieraskieliset (2022)]]*Taulukko4[[  ]]</f>
        <v>11687.580000000171</v>
      </c>
      <c r="J176" s="26">
        <f>SUM(Taulukko5[[#This Row],[Väestö, 18-64-vuotiaat]:[Vieraskieliset]])</f>
        <v>862409.81000000029</v>
      </c>
      <c r="L176" s="32">
        <v>861709.16999999771</v>
      </c>
      <c r="N176" s="39">
        <v>735706.19354703953</v>
      </c>
      <c r="O176" s="39">
        <v>778336.74453283695</v>
      </c>
      <c r="P176" s="42">
        <f>(Taulukko6[[#This Row],[Valtionosuuden lisäys vuodelle 2025, ilman siirtymäajan rahoitusta*]]*0.5)+(O176*0.5)</f>
        <v>820022.95726641733</v>
      </c>
      <c r="Q176" s="42">
        <f>(Taulukko6[[#This Row],[Valtionosuuden lisäys vuodelle 2025, ilman siirtymäajan rahoitusta*]]*0.75)+(O176*0.25)</f>
        <v>840866.06363320758</v>
      </c>
      <c r="R176" s="42">
        <f>(Taulukko6[[#This Row],[Valtionosuuden lisäys vuodelle 2025, ilman siirtymäajan rahoitusta*]]*1)+(O176*0)</f>
        <v>861709.16999999771</v>
      </c>
    </row>
    <row r="177" spans="1:18" x14ac:dyDescent="0.25">
      <c r="A177" s="21">
        <v>563</v>
      </c>
      <c r="B177" s="21" t="s">
        <v>220</v>
      </c>
      <c r="C177" s="26">
        <v>3394</v>
      </c>
      <c r="D177" s="26">
        <v>349</v>
      </c>
      <c r="E177" s="26">
        <v>125</v>
      </c>
      <c r="G177" s="26">
        <f>Taulukko3[[#This Row],[Väestö, 18-64-vuotiaat (2023 ennuste)]]*Taulukko4[Perushinnat, €]</f>
        <v>333324.74000000022</v>
      </c>
      <c r="H177" s="26">
        <f>Taulukko3[[#This Row],[Työttömät ja palveluissa olevat (2022)]]*Taulukko4[[ ]]</f>
        <v>306111.3899999999</v>
      </c>
      <c r="I177" s="26">
        <f>Taulukko3[[#This Row],[Vieraskieliset (2022)]]*Taulukko4[[  ]]</f>
        <v>8396.2500000001237</v>
      </c>
      <c r="J177" s="26">
        <f>SUM(Taulukko5[[#This Row],[Väestö, 18-64-vuotiaat]:[Vieraskieliset]])</f>
        <v>647832.38000000024</v>
      </c>
      <c r="L177" s="32">
        <v>647280.05999999796</v>
      </c>
      <c r="N177" s="39">
        <v>746352.7379285834</v>
      </c>
      <c r="O177" s="39">
        <v>789600.20373317797</v>
      </c>
      <c r="P177" s="42">
        <f>(Taulukko6[[#This Row],[Valtionosuuden lisäys vuodelle 2025, ilman siirtymäajan rahoitusta*]]*0.5)+(O177*0.5)</f>
        <v>718440.13186658802</v>
      </c>
      <c r="Q177" s="42">
        <f>(Taulukko6[[#This Row],[Valtionosuuden lisäys vuodelle 2025, ilman siirtymäajan rahoitusta*]]*0.75)+(O177*0.25)</f>
        <v>682860.09593329299</v>
      </c>
      <c r="R177" s="42">
        <f>(Taulukko6[[#This Row],[Valtionosuuden lisäys vuodelle 2025, ilman siirtymäajan rahoitusta*]]*1)+(O177*0)</f>
        <v>647280.05999999796</v>
      </c>
    </row>
    <row r="178" spans="1:18" x14ac:dyDescent="0.25">
      <c r="A178" s="21">
        <v>564</v>
      </c>
      <c r="B178" s="21" t="s">
        <v>221</v>
      </c>
      <c r="C178" s="26">
        <v>132459</v>
      </c>
      <c r="D178" s="26">
        <v>15686</v>
      </c>
      <c r="E178" s="26">
        <v>10999</v>
      </c>
      <c r="G178" s="26">
        <f>Taulukko3[[#This Row],[Väestö, 18-64-vuotiaat (2023 ennuste)]]*Taulukko4[Perushinnat, €]</f>
        <v>13008798.390000008</v>
      </c>
      <c r="H178" s="26">
        <f>Taulukko3[[#This Row],[Työttömät ja palveluissa olevat (2022)]]*Taulukko4[[ ]]</f>
        <v>13758347.459999995</v>
      </c>
      <c r="I178" s="26">
        <f>Taulukko3[[#This Row],[Vieraskieliset (2022)]]*Taulukko4[[  ]]</f>
        <v>738802.83000001078</v>
      </c>
      <c r="J178" s="26">
        <f>SUM(Taulukko5[[#This Row],[Väestö, 18-64-vuotiaat]:[Vieraskieliset]])</f>
        <v>27505948.680000011</v>
      </c>
      <c r="L178" s="32">
        <v>27488893.079999931</v>
      </c>
      <c r="N178" s="39">
        <v>24218024.605696909</v>
      </c>
      <c r="O178" s="39">
        <v>25621339.871741965</v>
      </c>
      <c r="P178" s="42">
        <f>(Taulukko6[[#This Row],[Valtionosuuden lisäys vuodelle 2025, ilman siirtymäajan rahoitusta*]]*0.5)+(O178*0.5)</f>
        <v>26555116.475870948</v>
      </c>
      <c r="Q178" s="42">
        <f>(Taulukko6[[#This Row],[Valtionosuuden lisäys vuodelle 2025, ilman siirtymäajan rahoitusta*]]*0.75)+(O178*0.25)</f>
        <v>27022004.777935442</v>
      </c>
      <c r="R178" s="42">
        <f>(Taulukko6[[#This Row],[Valtionosuuden lisäys vuodelle 2025, ilman siirtymäajan rahoitusta*]]*1)+(O178*0)</f>
        <v>27488893.079999931</v>
      </c>
    </row>
    <row r="179" spans="1:18" x14ac:dyDescent="0.25">
      <c r="A179" s="21">
        <v>576</v>
      </c>
      <c r="B179" s="21" t="s">
        <v>222</v>
      </c>
      <c r="C179" s="26">
        <v>1201</v>
      </c>
      <c r="D179" s="26">
        <v>151</v>
      </c>
      <c r="E179" s="26">
        <v>56</v>
      </c>
      <c r="G179" s="26">
        <f>Taulukko3[[#This Row],[Väestö, 18-64-vuotiaat (2023 ennuste)]]*Taulukko4[Perushinnat, €]</f>
        <v>117950.21000000008</v>
      </c>
      <c r="H179" s="26">
        <f>Taulukko3[[#This Row],[Työttömät ja palveluissa olevat (2022)]]*Taulukko4[[ ]]</f>
        <v>132443.60999999996</v>
      </c>
      <c r="I179" s="26">
        <f>Taulukko3[[#This Row],[Vieraskieliset (2022)]]*Taulukko4[[  ]]</f>
        <v>3761.520000000055</v>
      </c>
      <c r="J179" s="26">
        <f>SUM(Taulukko5[[#This Row],[Väestö, 18-64-vuotiaat]:[Vieraskieliset]])</f>
        <v>254155.34000000008</v>
      </c>
      <c r="L179" s="32">
        <v>253937.73999999923</v>
      </c>
      <c r="N179" s="39">
        <v>254966.21090613562</v>
      </c>
      <c r="O179" s="39">
        <v>269740.24726606556</v>
      </c>
      <c r="P179" s="42">
        <f>(Taulukko6[[#This Row],[Valtionosuuden lisäys vuodelle 2025, ilman siirtymäajan rahoitusta*]]*0.5)+(O179*0.5)</f>
        <v>261838.9936330324</v>
      </c>
      <c r="Q179" s="42">
        <f>(Taulukko6[[#This Row],[Valtionosuuden lisäys vuodelle 2025, ilman siirtymäajan rahoitusta*]]*0.75)+(O179*0.25)</f>
        <v>257888.3668165158</v>
      </c>
      <c r="R179" s="42">
        <f>(Taulukko6[[#This Row],[Valtionosuuden lisäys vuodelle 2025, ilman siirtymäajan rahoitusta*]]*1)+(O179*0)</f>
        <v>253937.73999999923</v>
      </c>
    </row>
    <row r="180" spans="1:18" x14ac:dyDescent="0.25">
      <c r="A180" s="21">
        <v>577</v>
      </c>
      <c r="B180" s="21" t="s">
        <v>223</v>
      </c>
      <c r="C180" s="26">
        <v>6023</v>
      </c>
      <c r="D180" s="26">
        <v>426</v>
      </c>
      <c r="E180" s="26">
        <v>393</v>
      </c>
      <c r="G180" s="26">
        <f>Taulukko3[[#This Row],[Väestö, 18-64-vuotiaat (2023 ennuste)]]*Taulukko4[Perushinnat, €]</f>
        <v>591518.83000000042</v>
      </c>
      <c r="H180" s="26">
        <f>Taulukko3[[#This Row],[Työttömät ja palveluissa olevat (2022)]]*Taulukko4[[ ]]</f>
        <v>373648.85999999987</v>
      </c>
      <c r="I180" s="26">
        <f>Taulukko3[[#This Row],[Vieraskieliset (2022)]]*Taulukko4[[  ]]</f>
        <v>26397.810000000387</v>
      </c>
      <c r="J180" s="26">
        <f>SUM(Taulukko5[[#This Row],[Väestö, 18-64-vuotiaat]:[Vieraskieliset]])</f>
        <v>991565.5000000007</v>
      </c>
      <c r="L180" s="32">
        <v>990679.7399999979</v>
      </c>
      <c r="N180" s="39">
        <v>699417.65426871774</v>
      </c>
      <c r="O180" s="39">
        <v>739945.46310354036</v>
      </c>
      <c r="P180" s="42">
        <f>(Taulukko6[[#This Row],[Valtionosuuden lisäys vuodelle 2025, ilman siirtymäajan rahoitusta*]]*0.5)+(O180*0.5)</f>
        <v>865312.60155176907</v>
      </c>
      <c r="Q180" s="42">
        <f>(Taulukko6[[#This Row],[Valtionosuuden lisäys vuodelle 2025, ilman siirtymäajan rahoitusta*]]*0.75)+(O180*0.25)</f>
        <v>927996.17077588348</v>
      </c>
      <c r="R180" s="42">
        <f>(Taulukko6[[#This Row],[Valtionosuuden lisäys vuodelle 2025, ilman siirtymäajan rahoitusta*]]*1)+(O180*0)</f>
        <v>990679.7399999979</v>
      </c>
    </row>
    <row r="181" spans="1:18" x14ac:dyDescent="0.25">
      <c r="A181" s="21">
        <v>578</v>
      </c>
      <c r="B181" s="21" t="s">
        <v>224</v>
      </c>
      <c r="C181" s="26">
        <v>1511</v>
      </c>
      <c r="D181" s="26">
        <v>196</v>
      </c>
      <c r="E181" s="26">
        <v>30</v>
      </c>
      <c r="G181" s="26">
        <f>Taulukko3[[#This Row],[Väestö, 18-64-vuotiaat (2023 ennuste)]]*Taulukko4[Perushinnat, €]</f>
        <v>148395.31000000008</v>
      </c>
      <c r="H181" s="26">
        <f>Taulukko3[[#This Row],[Työttömät ja palveluissa olevat (2022)]]*Taulukko4[[ ]]</f>
        <v>171913.55999999994</v>
      </c>
      <c r="I181" s="26">
        <f>Taulukko3[[#This Row],[Vieraskieliset (2022)]]*Taulukko4[[  ]]</f>
        <v>2015.1000000000295</v>
      </c>
      <c r="J181" s="26">
        <f>SUM(Taulukko5[[#This Row],[Väestö, 18-64-vuotiaat]:[Vieraskieliset]])</f>
        <v>322323.97000000003</v>
      </c>
      <c r="L181" s="32">
        <v>322076.4500000003</v>
      </c>
      <c r="N181" s="39">
        <v>426060.24716776982</v>
      </c>
      <c r="O181" s="39">
        <v>450748.34038924653</v>
      </c>
      <c r="P181" s="42">
        <f>(Taulukko6[[#This Row],[Valtionosuuden lisäys vuodelle 2025, ilman siirtymäajan rahoitusta*]]*0.5)+(O181*0.5)</f>
        <v>386412.39519462339</v>
      </c>
      <c r="Q181" s="42">
        <f>(Taulukko6[[#This Row],[Valtionosuuden lisäys vuodelle 2025, ilman siirtymäajan rahoitusta*]]*0.75)+(O181*0.25)</f>
        <v>354244.42259731184</v>
      </c>
      <c r="R181" s="42">
        <f>(Taulukko6[[#This Row],[Valtionosuuden lisäys vuodelle 2025, ilman siirtymäajan rahoitusta*]]*1)+(O181*0)</f>
        <v>322076.4500000003</v>
      </c>
    </row>
    <row r="182" spans="1:18" x14ac:dyDescent="0.25">
      <c r="A182" s="21">
        <v>580</v>
      </c>
      <c r="B182" s="21" t="s">
        <v>225</v>
      </c>
      <c r="C182" s="26">
        <v>1965</v>
      </c>
      <c r="D182" s="26">
        <v>230</v>
      </c>
      <c r="E182" s="26">
        <v>117</v>
      </c>
      <c r="G182" s="26">
        <f>Taulukko3[[#This Row],[Väestö, 18-64-vuotiaat (2023 ennuste)]]*Taulukko4[Perushinnat, €]</f>
        <v>192982.65000000014</v>
      </c>
      <c r="H182" s="26">
        <f>Taulukko3[[#This Row],[Työttömät ja palveluissa olevat (2022)]]*Taulukko4[[ ]]</f>
        <v>201735.29999999993</v>
      </c>
      <c r="I182" s="26">
        <f>Taulukko3[[#This Row],[Vieraskieliset (2022)]]*Taulukko4[[  ]]</f>
        <v>7858.8900000001149</v>
      </c>
      <c r="J182" s="26">
        <f>SUM(Taulukko5[[#This Row],[Väestö, 18-64-vuotiaat]:[Vieraskieliset]])</f>
        <v>402576.8400000002</v>
      </c>
      <c r="L182" s="32">
        <v>402226.68000000063</v>
      </c>
      <c r="N182" s="39">
        <v>348209.56880663743</v>
      </c>
      <c r="O182" s="39">
        <v>368386.59858694306</v>
      </c>
      <c r="P182" s="42">
        <f>(Taulukko6[[#This Row],[Valtionosuuden lisäys vuodelle 2025, ilman siirtymäajan rahoitusta*]]*0.5)+(O182*0.5)</f>
        <v>385306.63929347182</v>
      </c>
      <c r="Q182" s="42">
        <f>(Taulukko6[[#This Row],[Valtionosuuden lisäys vuodelle 2025, ilman siirtymäajan rahoitusta*]]*0.75)+(O182*0.25)</f>
        <v>393766.65964673623</v>
      </c>
      <c r="R182" s="42">
        <f>(Taulukko6[[#This Row],[Valtionosuuden lisäys vuodelle 2025, ilman siirtymäajan rahoitusta*]]*1)+(O182*0)</f>
        <v>402226.68000000063</v>
      </c>
    </row>
    <row r="183" spans="1:18" x14ac:dyDescent="0.25">
      <c r="A183" s="21">
        <v>581</v>
      </c>
      <c r="B183" s="21" t="s">
        <v>226</v>
      </c>
      <c r="C183" s="26">
        <v>2917</v>
      </c>
      <c r="D183" s="26">
        <v>373</v>
      </c>
      <c r="E183" s="26">
        <v>150</v>
      </c>
      <c r="G183" s="26">
        <f>Taulukko3[[#This Row],[Väestö, 18-64-vuotiaat (2023 ennuste)]]*Taulukko4[Perushinnat, €]</f>
        <v>286478.57000000018</v>
      </c>
      <c r="H183" s="26">
        <f>Taulukko3[[#This Row],[Työttömät ja palveluissa olevat (2022)]]*Taulukko4[[ ]]</f>
        <v>327162.02999999985</v>
      </c>
      <c r="I183" s="26">
        <f>Taulukko3[[#This Row],[Vieraskieliset (2022)]]*Taulukko4[[  ]]</f>
        <v>10075.500000000147</v>
      </c>
      <c r="J183" s="26">
        <f>SUM(Taulukko5[[#This Row],[Väestö, 18-64-vuotiaat]:[Vieraskieliset]])</f>
        <v>623716.10000000021</v>
      </c>
      <c r="L183" s="32">
        <v>623226.89999999828</v>
      </c>
      <c r="N183" s="39">
        <v>724947.87509547279</v>
      </c>
      <c r="O183" s="39">
        <v>766955.03450553841</v>
      </c>
      <c r="P183" s="42">
        <f>(Taulukko6[[#This Row],[Valtionosuuden lisäys vuodelle 2025, ilman siirtymäajan rahoitusta*]]*0.5)+(O183*0.5)</f>
        <v>695090.96725276834</v>
      </c>
      <c r="Q183" s="42">
        <f>(Taulukko6[[#This Row],[Valtionosuuden lisäys vuodelle 2025, ilman siirtymäajan rahoitusta*]]*0.75)+(O183*0.25)</f>
        <v>659158.93362638331</v>
      </c>
      <c r="R183" s="42">
        <f>(Taulukko6[[#This Row],[Valtionosuuden lisäys vuodelle 2025, ilman siirtymäajan rahoitusta*]]*1)+(O183*0)</f>
        <v>623226.89999999828</v>
      </c>
    </row>
    <row r="184" spans="1:18" x14ac:dyDescent="0.25">
      <c r="A184" s="21">
        <v>583</v>
      </c>
      <c r="B184" s="21" t="s">
        <v>227</v>
      </c>
      <c r="C184" s="26">
        <v>446</v>
      </c>
      <c r="D184" s="26">
        <v>61</v>
      </c>
      <c r="E184" s="26">
        <v>13</v>
      </c>
      <c r="G184" s="26">
        <f>Taulukko3[[#This Row],[Väestö, 18-64-vuotiaat (2023 ennuste)]]*Taulukko4[Perushinnat, €]</f>
        <v>43801.660000000025</v>
      </c>
      <c r="H184" s="26">
        <f>Taulukko3[[#This Row],[Työttömät ja palveluissa olevat (2022)]]*Taulukko4[[ ]]</f>
        <v>53503.709999999977</v>
      </c>
      <c r="I184" s="26">
        <f>Taulukko3[[#This Row],[Vieraskieliset (2022)]]*Taulukko4[[  ]]</f>
        <v>873.21000000001277</v>
      </c>
      <c r="J184" s="26">
        <f>SUM(Taulukko5[[#This Row],[Väestö, 18-64-vuotiaat]:[Vieraskieliset]])</f>
        <v>98178.58</v>
      </c>
      <c r="L184" s="32">
        <v>98104.98000000004</v>
      </c>
      <c r="N184" s="39">
        <v>148508.81247697319</v>
      </c>
      <c r="O184" s="39">
        <v>157114.16683944812</v>
      </c>
      <c r="P184" s="42">
        <f>(Taulukko6[[#This Row],[Valtionosuuden lisäys vuodelle 2025, ilman siirtymäajan rahoitusta*]]*0.5)+(O184*0.5)</f>
        <v>127609.57341972408</v>
      </c>
      <c r="Q184" s="42">
        <f>(Taulukko6[[#This Row],[Valtionosuuden lisäys vuodelle 2025, ilman siirtymäajan rahoitusta*]]*0.75)+(O184*0.25)</f>
        <v>112857.27670986205</v>
      </c>
      <c r="R184" s="42">
        <f>(Taulukko6[[#This Row],[Valtionosuuden lisäys vuodelle 2025, ilman siirtymäajan rahoitusta*]]*1)+(O184*0)</f>
        <v>98104.98000000004</v>
      </c>
    </row>
    <row r="185" spans="1:18" x14ac:dyDescent="0.25">
      <c r="A185" s="21">
        <v>584</v>
      </c>
      <c r="B185" s="21" t="s">
        <v>228</v>
      </c>
      <c r="C185" s="26">
        <v>1123</v>
      </c>
      <c r="D185" s="26">
        <v>112</v>
      </c>
      <c r="E185" s="26">
        <v>23</v>
      </c>
      <c r="G185" s="26">
        <f>Taulukko3[[#This Row],[Väestö, 18-64-vuotiaat (2023 ennuste)]]*Taulukko4[Perushinnat, €]</f>
        <v>110289.83000000007</v>
      </c>
      <c r="H185" s="26">
        <f>Taulukko3[[#This Row],[Työttömät ja palveluissa olevat (2022)]]*Taulukko4[[ ]]</f>
        <v>98236.319999999963</v>
      </c>
      <c r="I185" s="26">
        <f>Taulukko3[[#This Row],[Vieraskieliset (2022)]]*Taulukko4[[  ]]</f>
        <v>1544.9100000000226</v>
      </c>
      <c r="J185" s="26">
        <f>SUM(Taulukko5[[#This Row],[Väestö, 18-64-vuotiaat]:[Vieraskieliset]])</f>
        <v>210071.06000000006</v>
      </c>
      <c r="L185" s="32">
        <v>209866.81999999983</v>
      </c>
      <c r="N185" s="39">
        <v>185848.66755181126</v>
      </c>
      <c r="O185" s="39">
        <v>196617.68263854293</v>
      </c>
      <c r="P185" s="42">
        <f>(Taulukko6[[#This Row],[Valtionosuuden lisäys vuodelle 2025, ilman siirtymäajan rahoitusta*]]*0.5)+(O185*0.5)</f>
        <v>203242.2513192714</v>
      </c>
      <c r="Q185" s="42">
        <f>(Taulukko6[[#This Row],[Valtionosuuden lisäys vuodelle 2025, ilman siirtymäajan rahoitusta*]]*0.75)+(O185*0.25)</f>
        <v>206554.53565963561</v>
      </c>
      <c r="R185" s="42">
        <f>(Taulukko6[[#This Row],[Valtionosuuden lisäys vuodelle 2025, ilman siirtymäajan rahoitusta*]]*1)+(O185*0)</f>
        <v>209866.81999999983</v>
      </c>
    </row>
    <row r="186" spans="1:18" x14ac:dyDescent="0.25">
      <c r="A186" s="21">
        <v>588</v>
      </c>
      <c r="B186" s="21" t="s">
        <v>229</v>
      </c>
      <c r="C186" s="26">
        <v>728</v>
      </c>
      <c r="D186" s="26">
        <v>95</v>
      </c>
      <c r="E186" s="26">
        <v>43</v>
      </c>
      <c r="G186" s="26">
        <f>Taulukko3[[#This Row],[Väestö, 18-64-vuotiaat (2023 ennuste)]]*Taulukko4[Perushinnat, €]</f>
        <v>71496.880000000048</v>
      </c>
      <c r="H186" s="26">
        <f>Taulukko3[[#This Row],[Työttömät ja palveluissa olevat (2022)]]*Taulukko4[[ ]]</f>
        <v>83325.449999999968</v>
      </c>
      <c r="I186" s="26">
        <f>Taulukko3[[#This Row],[Vieraskieliset (2022)]]*Taulukko4[[  ]]</f>
        <v>2888.3100000000422</v>
      </c>
      <c r="J186" s="26">
        <f>SUM(Taulukko5[[#This Row],[Väestö, 18-64-vuotiaat]:[Vieraskieliset]])</f>
        <v>157710.64000000007</v>
      </c>
      <c r="L186" s="32">
        <v>157585.27999999945</v>
      </c>
      <c r="N186" s="39">
        <v>209878.2163926003</v>
      </c>
      <c r="O186" s="39">
        <v>222039.62550293549</v>
      </c>
      <c r="P186" s="42">
        <f>(Taulukko6[[#This Row],[Valtionosuuden lisäys vuodelle 2025, ilman siirtymäajan rahoitusta*]]*0.5)+(O186*0.5)</f>
        <v>189812.45275146747</v>
      </c>
      <c r="Q186" s="42">
        <f>(Taulukko6[[#This Row],[Valtionosuuden lisäys vuodelle 2025, ilman siirtymäajan rahoitusta*]]*0.75)+(O186*0.25)</f>
        <v>173698.86637573346</v>
      </c>
      <c r="R186" s="42">
        <f>(Taulukko6[[#This Row],[Valtionosuuden lisäys vuodelle 2025, ilman siirtymäajan rahoitusta*]]*1)+(O186*0)</f>
        <v>157585.27999999945</v>
      </c>
    </row>
    <row r="187" spans="1:18" x14ac:dyDescent="0.25">
      <c r="A187" s="21">
        <v>592</v>
      </c>
      <c r="B187" s="21" t="s">
        <v>230</v>
      </c>
      <c r="C187" s="26">
        <v>1906</v>
      </c>
      <c r="D187" s="26">
        <v>232</v>
      </c>
      <c r="E187" s="26">
        <v>53</v>
      </c>
      <c r="G187" s="26">
        <f>Taulukko3[[#This Row],[Väestö, 18-64-vuotiaat (2023 ennuste)]]*Taulukko4[Perushinnat, €]</f>
        <v>187188.26000000013</v>
      </c>
      <c r="H187" s="26">
        <f>Taulukko3[[#This Row],[Työttömät ja palveluissa olevat (2022)]]*Taulukko4[[ ]]</f>
        <v>203489.51999999993</v>
      </c>
      <c r="I187" s="26">
        <f>Taulukko3[[#This Row],[Vieraskieliset (2022)]]*Taulukko4[[  ]]</f>
        <v>3560.0100000000521</v>
      </c>
      <c r="J187" s="26">
        <f>SUM(Taulukko5[[#This Row],[Väestö, 18-64-vuotiaat]:[Vieraskieliset]])</f>
        <v>394237.7900000001</v>
      </c>
      <c r="L187" s="32">
        <v>393945.63000000035</v>
      </c>
      <c r="N187" s="39">
        <v>371654.14244920813</v>
      </c>
      <c r="O187" s="39">
        <v>393189.66982104722</v>
      </c>
      <c r="P187" s="42">
        <f>(Taulukko6[[#This Row],[Valtionosuuden lisäys vuodelle 2025, ilman siirtymäajan rahoitusta*]]*0.5)+(O187*0.5)</f>
        <v>393567.64991052379</v>
      </c>
      <c r="Q187" s="42">
        <f>(Taulukko6[[#This Row],[Valtionosuuden lisäys vuodelle 2025, ilman siirtymäajan rahoitusta*]]*0.75)+(O187*0.25)</f>
        <v>393756.63995526207</v>
      </c>
      <c r="R187" s="42">
        <f>(Taulukko6[[#This Row],[Valtionosuuden lisäys vuodelle 2025, ilman siirtymäajan rahoitusta*]]*1)+(O187*0)</f>
        <v>393945.63000000035</v>
      </c>
    </row>
    <row r="188" spans="1:18" x14ac:dyDescent="0.25">
      <c r="A188" s="21">
        <v>593</v>
      </c>
      <c r="B188" s="21" t="s">
        <v>231</v>
      </c>
      <c r="C188" s="26">
        <v>8245</v>
      </c>
      <c r="D188" s="26">
        <v>996</v>
      </c>
      <c r="E188" s="26">
        <v>548</v>
      </c>
      <c r="G188" s="26">
        <f>Taulukko3[[#This Row],[Väestö, 18-64-vuotiaat (2023 ennuste)]]*Taulukko4[Perushinnat, €]</f>
        <v>809741.45000000054</v>
      </c>
      <c r="H188" s="26">
        <f>Taulukko3[[#This Row],[Työttömät ja palveluissa olevat (2022)]]*Taulukko4[[ ]]</f>
        <v>873601.55999999971</v>
      </c>
      <c r="I188" s="26">
        <f>Taulukko3[[#This Row],[Vieraskieliset (2022)]]*Taulukko4[[  ]]</f>
        <v>36809.160000000542</v>
      </c>
      <c r="J188" s="26">
        <f>SUM(Taulukko5[[#This Row],[Väestö, 18-64-vuotiaat]:[Vieraskieliset]])</f>
        <v>1720152.1700000009</v>
      </c>
      <c r="L188" s="32">
        <v>1718830.4899999942</v>
      </c>
      <c r="N188" s="39">
        <v>1934688.7862008091</v>
      </c>
      <c r="O188" s="39">
        <v>2046794.4741305802</v>
      </c>
      <c r="P188" s="42">
        <f>(Taulukko6[[#This Row],[Valtionosuuden lisäys vuodelle 2025, ilman siirtymäajan rahoitusta*]]*0.5)+(O188*0.5)</f>
        <v>1882812.4820652872</v>
      </c>
      <c r="Q188" s="42">
        <f>(Taulukko6[[#This Row],[Valtionosuuden lisäys vuodelle 2025, ilman siirtymäajan rahoitusta*]]*0.75)+(O188*0.25)</f>
        <v>1800821.4860326406</v>
      </c>
      <c r="R188" s="42">
        <f>(Taulukko6[[#This Row],[Valtionosuuden lisäys vuodelle 2025, ilman siirtymäajan rahoitusta*]]*1)+(O188*0)</f>
        <v>1718830.4899999942</v>
      </c>
    </row>
    <row r="189" spans="1:18" x14ac:dyDescent="0.25">
      <c r="A189" s="21">
        <v>595</v>
      </c>
      <c r="B189" s="21" t="s">
        <v>232</v>
      </c>
      <c r="C189" s="26">
        <v>1802</v>
      </c>
      <c r="D189" s="26">
        <v>196</v>
      </c>
      <c r="E189" s="26">
        <v>78</v>
      </c>
      <c r="G189" s="26">
        <f>Taulukko3[[#This Row],[Väestö, 18-64-vuotiaat (2023 ennuste)]]*Taulukko4[Perushinnat, €]</f>
        <v>176974.42000000013</v>
      </c>
      <c r="H189" s="26">
        <f>Taulukko3[[#This Row],[Työttömät ja palveluissa olevat (2022)]]*Taulukko4[[ ]]</f>
        <v>171913.55999999994</v>
      </c>
      <c r="I189" s="26">
        <f>Taulukko3[[#This Row],[Vieraskieliset (2022)]]*Taulukko4[[  ]]</f>
        <v>5239.2600000000766</v>
      </c>
      <c r="J189" s="26">
        <f>SUM(Taulukko5[[#This Row],[Väestö, 18-64-vuotiaat]:[Vieraskieliset]])</f>
        <v>354127.24000000017</v>
      </c>
      <c r="L189" s="32">
        <v>353800.43999999907</v>
      </c>
      <c r="N189" s="39">
        <v>404349.6765605039</v>
      </c>
      <c r="O189" s="39">
        <v>427779.7491273745</v>
      </c>
      <c r="P189" s="42">
        <f>(Taulukko6[[#This Row],[Valtionosuuden lisäys vuodelle 2025, ilman siirtymäajan rahoitusta*]]*0.5)+(O189*0.5)</f>
        <v>390790.09456368675</v>
      </c>
      <c r="Q189" s="42">
        <f>(Taulukko6[[#This Row],[Valtionosuuden lisäys vuodelle 2025, ilman siirtymäajan rahoitusta*]]*0.75)+(O189*0.25)</f>
        <v>372295.26728184294</v>
      </c>
      <c r="R189" s="42">
        <f>(Taulukko6[[#This Row],[Valtionosuuden lisäys vuodelle 2025, ilman siirtymäajan rahoitusta*]]*1)+(O189*0)</f>
        <v>353800.43999999907</v>
      </c>
    </row>
    <row r="190" spans="1:18" x14ac:dyDescent="0.25">
      <c r="A190" s="21">
        <v>598</v>
      </c>
      <c r="B190" s="21" t="s">
        <v>233</v>
      </c>
      <c r="C190" s="26">
        <v>10229</v>
      </c>
      <c r="D190" s="26">
        <v>1066</v>
      </c>
      <c r="E190" s="26">
        <v>2357</v>
      </c>
      <c r="G190" s="26">
        <f>Taulukko3[[#This Row],[Väestö, 18-64-vuotiaat (2023 ennuste)]]*Taulukko4[Perushinnat, €]</f>
        <v>1004590.0900000007</v>
      </c>
      <c r="H190" s="26">
        <f>Taulukko3[[#This Row],[Työttömät ja palveluissa olevat (2022)]]*Taulukko4[[ ]]</f>
        <v>934999.25999999966</v>
      </c>
      <c r="I190" s="26">
        <f>Taulukko3[[#This Row],[Vieraskieliset (2022)]]*Taulukko4[[  ]]</f>
        <v>158319.6900000023</v>
      </c>
      <c r="J190" s="26">
        <f>SUM(Taulukko5[[#This Row],[Väestö, 18-64-vuotiaat]:[Vieraskieliset]])</f>
        <v>2097909.0400000028</v>
      </c>
      <c r="L190" s="32">
        <v>2096401.5200000003</v>
      </c>
      <c r="N190" s="39">
        <v>2208199.4363127025</v>
      </c>
      <c r="O190" s="39">
        <v>2336153.7195336702</v>
      </c>
      <c r="P190" s="42">
        <f>(Taulukko6[[#This Row],[Valtionosuuden lisäys vuodelle 2025, ilman siirtymäajan rahoitusta*]]*0.5)+(O190*0.5)</f>
        <v>2216277.6197668351</v>
      </c>
      <c r="Q190" s="42">
        <f>(Taulukko6[[#This Row],[Valtionosuuden lisäys vuodelle 2025, ilman siirtymäajan rahoitusta*]]*0.75)+(O190*0.25)</f>
        <v>2156339.5698834178</v>
      </c>
      <c r="R190" s="42">
        <f>(Taulukko6[[#This Row],[Valtionosuuden lisäys vuodelle 2025, ilman siirtymäajan rahoitusta*]]*1)+(O190*0)</f>
        <v>2096401.5200000003</v>
      </c>
    </row>
    <row r="191" spans="1:18" x14ac:dyDescent="0.25">
      <c r="A191" s="21">
        <v>599</v>
      </c>
      <c r="B191" s="21" t="s">
        <v>234</v>
      </c>
      <c r="C191" s="26">
        <v>5944</v>
      </c>
      <c r="D191" s="26">
        <v>201</v>
      </c>
      <c r="E191" s="26">
        <v>355</v>
      </c>
      <c r="G191" s="26">
        <f>Taulukko3[[#This Row],[Väestö, 18-64-vuotiaat (2023 ennuste)]]*Taulukko4[Perushinnat, €]</f>
        <v>583760.24000000034</v>
      </c>
      <c r="H191" s="26">
        <f>Taulukko3[[#This Row],[Työttömät ja palveluissa olevat (2022)]]*Taulukko4[[ ]]</f>
        <v>176299.10999999993</v>
      </c>
      <c r="I191" s="26">
        <f>Taulukko3[[#This Row],[Vieraskieliset (2022)]]*Taulukko4[[  ]]</f>
        <v>23845.350000000348</v>
      </c>
      <c r="J191" s="26">
        <f>SUM(Taulukko5[[#This Row],[Väestö, 18-64-vuotiaat]:[Vieraskieliset]])</f>
        <v>783904.70000000065</v>
      </c>
      <c r="L191" s="32">
        <v>783004.61999999592</v>
      </c>
      <c r="N191" s="39">
        <v>485114.47077891405</v>
      </c>
      <c r="O191" s="39">
        <v>513224.46545053885</v>
      </c>
      <c r="P191" s="42">
        <f>(Taulukko6[[#This Row],[Valtionosuuden lisäys vuodelle 2025, ilman siirtymäajan rahoitusta*]]*0.5)+(O191*0.5)</f>
        <v>648114.54272526735</v>
      </c>
      <c r="Q191" s="42">
        <f>(Taulukko6[[#This Row],[Valtionosuuden lisäys vuodelle 2025, ilman siirtymäajan rahoitusta*]]*0.75)+(O191*0.25)</f>
        <v>715559.58136263164</v>
      </c>
      <c r="R191" s="42">
        <f>(Taulukko6[[#This Row],[Valtionosuuden lisäys vuodelle 2025, ilman siirtymäajan rahoitusta*]]*1)+(O191*0)</f>
        <v>783004.61999999592</v>
      </c>
    </row>
    <row r="192" spans="1:18" x14ac:dyDescent="0.25">
      <c r="A192" s="21">
        <v>601</v>
      </c>
      <c r="B192" s="21" t="s">
        <v>235</v>
      </c>
      <c r="C192" s="26">
        <v>1782</v>
      </c>
      <c r="D192" s="26">
        <v>233</v>
      </c>
      <c r="E192" s="26">
        <v>35</v>
      </c>
      <c r="G192" s="26">
        <f>Taulukko3[[#This Row],[Väestö, 18-64-vuotiaat (2023 ennuste)]]*Taulukko4[Perushinnat, €]</f>
        <v>175010.22000000012</v>
      </c>
      <c r="H192" s="26">
        <f>Taulukko3[[#This Row],[Työttömät ja palveluissa olevat (2022)]]*Taulukko4[[ ]]</f>
        <v>204366.62999999992</v>
      </c>
      <c r="I192" s="26">
        <f>Taulukko3[[#This Row],[Vieraskieliset (2022)]]*Taulukko4[[  ]]</f>
        <v>2350.9500000000344</v>
      </c>
      <c r="J192" s="26">
        <f>SUM(Taulukko5[[#This Row],[Väestö, 18-64-vuotiaat]:[Vieraskieliset]])</f>
        <v>381727.80000000005</v>
      </c>
      <c r="L192" s="32">
        <v>381428.35999999952</v>
      </c>
      <c r="N192" s="39">
        <v>649025.80374797131</v>
      </c>
      <c r="O192" s="39">
        <v>686633.65299602447</v>
      </c>
      <c r="P192" s="42">
        <f>(Taulukko6[[#This Row],[Valtionosuuden lisäys vuodelle 2025, ilman siirtymäajan rahoitusta*]]*0.5)+(O192*0.5)</f>
        <v>534031.00649801199</v>
      </c>
      <c r="Q192" s="42">
        <f>(Taulukko6[[#This Row],[Valtionosuuden lisäys vuodelle 2025, ilman siirtymäajan rahoitusta*]]*0.75)+(O192*0.25)</f>
        <v>457729.68324900582</v>
      </c>
      <c r="R192" s="42">
        <f>(Taulukko6[[#This Row],[Valtionosuuden lisäys vuodelle 2025, ilman siirtymäajan rahoitusta*]]*1)+(O192*0)</f>
        <v>381428.35999999952</v>
      </c>
    </row>
    <row r="193" spans="1:18" x14ac:dyDescent="0.25">
      <c r="A193" s="21">
        <v>604</v>
      </c>
      <c r="B193" s="21" t="s">
        <v>236</v>
      </c>
      <c r="C193" s="26">
        <v>11705</v>
      </c>
      <c r="D193" s="26">
        <v>894</v>
      </c>
      <c r="E193" s="26">
        <v>856</v>
      </c>
      <c r="G193" s="26">
        <f>Taulukko3[[#This Row],[Väestö, 18-64-vuotiaat (2023 ennuste)]]*Taulukko4[Perushinnat, €]</f>
        <v>1149548.0500000007</v>
      </c>
      <c r="H193" s="26">
        <f>Taulukko3[[#This Row],[Työttömät ja palveluissa olevat (2022)]]*Taulukko4[[ ]]</f>
        <v>784136.33999999973</v>
      </c>
      <c r="I193" s="26">
        <f>Taulukko3[[#This Row],[Vieraskieliset (2022)]]*Taulukko4[[  ]]</f>
        <v>57497.520000000841</v>
      </c>
      <c r="J193" s="26">
        <f>SUM(Taulukko5[[#This Row],[Väestö, 18-64-vuotiaat]:[Vieraskieliset]])</f>
        <v>1991181.9100000015</v>
      </c>
      <c r="L193" s="32">
        <v>1989556.3899999943</v>
      </c>
      <c r="N193" s="39">
        <v>1457824.905946672</v>
      </c>
      <c r="O193" s="39">
        <v>1542298.6802963119</v>
      </c>
      <c r="P193" s="42">
        <f>(Taulukko6[[#This Row],[Valtionosuuden lisäys vuodelle 2025, ilman siirtymäajan rahoitusta*]]*0.5)+(O193*0.5)</f>
        <v>1765927.5351481531</v>
      </c>
      <c r="Q193" s="42">
        <f>(Taulukko6[[#This Row],[Valtionosuuden lisäys vuodelle 2025, ilman siirtymäajan rahoitusta*]]*0.75)+(O193*0.25)</f>
        <v>1877741.9625740738</v>
      </c>
      <c r="R193" s="42">
        <f>(Taulukko6[[#This Row],[Valtionosuuden lisäys vuodelle 2025, ilman siirtymäajan rahoitusta*]]*1)+(O193*0)</f>
        <v>1989556.3899999943</v>
      </c>
    </row>
    <row r="194" spans="1:18" x14ac:dyDescent="0.25">
      <c r="A194" s="21">
        <v>607</v>
      </c>
      <c r="B194" s="21" t="s">
        <v>237</v>
      </c>
      <c r="C194" s="26">
        <v>1910</v>
      </c>
      <c r="D194" s="26">
        <v>296</v>
      </c>
      <c r="E194" s="26">
        <v>57</v>
      </c>
      <c r="G194" s="26">
        <f>Taulukko3[[#This Row],[Väestö, 18-64-vuotiaat (2023 ennuste)]]*Taulukko4[Perushinnat, €]</f>
        <v>187581.10000000012</v>
      </c>
      <c r="H194" s="26">
        <f>Taulukko3[[#This Row],[Työttömät ja palveluissa olevat (2022)]]*Taulukko4[[ ]]</f>
        <v>259624.55999999991</v>
      </c>
      <c r="I194" s="26">
        <f>Taulukko3[[#This Row],[Vieraskieliset (2022)]]*Taulukko4[[  ]]</f>
        <v>3828.690000000056</v>
      </c>
      <c r="J194" s="26">
        <f>SUM(Taulukko5[[#This Row],[Väestö, 18-64-vuotiaat]:[Vieraskieliset]])</f>
        <v>451034.35000000009</v>
      </c>
      <c r="L194" s="32">
        <v>450713.70999999886</v>
      </c>
      <c r="N194" s="39">
        <v>618833.45779189467</v>
      </c>
      <c r="O194" s="39">
        <v>654691.80927174794</v>
      </c>
      <c r="P194" s="42">
        <f>(Taulukko6[[#This Row],[Valtionosuuden lisäys vuodelle 2025, ilman siirtymäajan rahoitusta*]]*0.5)+(O194*0.5)</f>
        <v>552702.75963587337</v>
      </c>
      <c r="Q194" s="42">
        <f>(Taulukko6[[#This Row],[Valtionosuuden lisäys vuodelle 2025, ilman siirtymäajan rahoitusta*]]*0.75)+(O194*0.25)</f>
        <v>501708.23481793614</v>
      </c>
      <c r="R194" s="42">
        <f>(Taulukko6[[#This Row],[Valtionosuuden lisäys vuodelle 2025, ilman siirtymäajan rahoitusta*]]*1)+(O194*0)</f>
        <v>450713.70999999886</v>
      </c>
    </row>
    <row r="195" spans="1:18" x14ac:dyDescent="0.25">
      <c r="A195" s="21">
        <v>608</v>
      </c>
      <c r="B195" s="21" t="s">
        <v>238</v>
      </c>
      <c r="C195" s="26">
        <v>957</v>
      </c>
      <c r="D195" s="26">
        <v>100</v>
      </c>
      <c r="E195" s="26">
        <v>27</v>
      </c>
      <c r="G195" s="26">
        <f>Taulukko3[[#This Row],[Väestö, 18-64-vuotiaat (2023 ennuste)]]*Taulukko4[Perushinnat, €]</f>
        <v>93986.970000000059</v>
      </c>
      <c r="H195" s="26">
        <f>Taulukko3[[#This Row],[Työttömät ja palveluissa olevat (2022)]]*Taulukko4[[ ]]</f>
        <v>87710.999999999971</v>
      </c>
      <c r="I195" s="26">
        <f>Taulukko3[[#This Row],[Vieraskieliset (2022)]]*Taulukko4[[  ]]</f>
        <v>1813.5900000000265</v>
      </c>
      <c r="J195" s="26">
        <f>SUM(Taulukko5[[#This Row],[Väestö, 18-64-vuotiaat]:[Vieraskieliset]])</f>
        <v>183511.56000000006</v>
      </c>
      <c r="L195" s="32">
        <v>183353.48000000051</v>
      </c>
      <c r="N195" s="39">
        <v>161901.83656956494</v>
      </c>
      <c r="O195" s="39">
        <v>171283.25072525779</v>
      </c>
      <c r="P195" s="42">
        <f>(Taulukko6[[#This Row],[Valtionosuuden lisäys vuodelle 2025, ilman siirtymäajan rahoitusta*]]*0.5)+(O195*0.5)</f>
        <v>177318.36536262915</v>
      </c>
      <c r="Q195" s="42">
        <f>(Taulukko6[[#This Row],[Valtionosuuden lisäys vuodelle 2025, ilman siirtymäajan rahoitusta*]]*0.75)+(O195*0.25)</f>
        <v>180335.92268131484</v>
      </c>
      <c r="R195" s="42">
        <f>(Taulukko6[[#This Row],[Valtionosuuden lisäys vuodelle 2025, ilman siirtymäajan rahoitusta*]]*1)+(O195*0)</f>
        <v>183353.48000000051</v>
      </c>
    </row>
    <row r="196" spans="1:18" x14ac:dyDescent="0.25">
      <c r="A196" s="21">
        <v>609</v>
      </c>
      <c r="B196" s="21" t="s">
        <v>239</v>
      </c>
      <c r="C196" s="26">
        <v>46263</v>
      </c>
      <c r="D196" s="26">
        <v>6078</v>
      </c>
      <c r="E196" s="26">
        <v>3661</v>
      </c>
      <c r="G196" s="26">
        <f>Taulukko3[[#This Row],[Väestö, 18-64-vuotiaat (2023 ennuste)]]*Taulukko4[Perushinnat, €]</f>
        <v>4543489.2300000032</v>
      </c>
      <c r="H196" s="26">
        <f>Taulukko3[[#This Row],[Työttömät ja palveluissa olevat (2022)]]*Taulukko4[[ ]]</f>
        <v>5331074.5799999982</v>
      </c>
      <c r="I196" s="26">
        <f>Taulukko3[[#This Row],[Vieraskieliset (2022)]]*Taulukko4[[  ]]</f>
        <v>245909.3700000036</v>
      </c>
      <c r="J196" s="26">
        <f>SUM(Taulukko5[[#This Row],[Väestö, 18-64-vuotiaat]:[Vieraskieliset]])</f>
        <v>10120473.180000005</v>
      </c>
      <c r="L196" s="32">
        <v>10113863.659999982</v>
      </c>
      <c r="N196" s="39">
        <v>10873409.737407427</v>
      </c>
      <c r="O196" s="39">
        <v>11503470.286395283</v>
      </c>
      <c r="P196" s="42">
        <f>(Taulukko6[[#This Row],[Valtionosuuden lisäys vuodelle 2025, ilman siirtymäajan rahoitusta*]]*0.5)+(O196*0.5)</f>
        <v>10808666.973197632</v>
      </c>
      <c r="Q196" s="42">
        <f>(Taulukko6[[#This Row],[Valtionosuuden lisäys vuodelle 2025, ilman siirtymäajan rahoitusta*]]*0.75)+(O196*0.25)</f>
        <v>10461265.316598807</v>
      </c>
      <c r="R196" s="42">
        <f>(Taulukko6[[#This Row],[Valtionosuuden lisäys vuodelle 2025, ilman siirtymäajan rahoitusta*]]*1)+(O196*0)</f>
        <v>10113863.659999982</v>
      </c>
    </row>
    <row r="197" spans="1:18" x14ac:dyDescent="0.25">
      <c r="A197" s="21">
        <v>611</v>
      </c>
      <c r="B197" s="21" t="s">
        <v>240</v>
      </c>
      <c r="C197" s="26">
        <v>2932</v>
      </c>
      <c r="D197" s="26">
        <v>186</v>
      </c>
      <c r="E197" s="26">
        <v>193</v>
      </c>
      <c r="G197" s="26">
        <f>Taulukko3[[#This Row],[Väestö, 18-64-vuotiaat (2023 ennuste)]]*Taulukko4[Perushinnat, €]</f>
        <v>287951.7200000002</v>
      </c>
      <c r="H197" s="26">
        <f>Taulukko3[[#This Row],[Työttömät ja palveluissa olevat (2022)]]*Taulukko4[[ ]]</f>
        <v>163142.45999999993</v>
      </c>
      <c r="I197" s="26">
        <f>Taulukko3[[#This Row],[Vieraskieliset (2022)]]*Taulukko4[[  ]]</f>
        <v>12963.81000000019</v>
      </c>
      <c r="J197" s="26">
        <f>SUM(Taulukko5[[#This Row],[Väestö, 18-64-vuotiaat]:[Vieraskieliset]])</f>
        <v>464057.99000000034</v>
      </c>
      <c r="L197" s="32">
        <v>463653.10999999824</v>
      </c>
      <c r="N197" s="39">
        <v>225149.21853868931</v>
      </c>
      <c r="O197" s="39">
        <v>238195.50702247978</v>
      </c>
      <c r="P197" s="42">
        <f>(Taulukko6[[#This Row],[Valtionosuuden lisäys vuodelle 2025, ilman siirtymäajan rahoitusta*]]*0.5)+(O197*0.5)</f>
        <v>350924.30851123901</v>
      </c>
      <c r="Q197" s="42">
        <f>(Taulukko6[[#This Row],[Valtionosuuden lisäys vuodelle 2025, ilman siirtymäajan rahoitusta*]]*0.75)+(O197*0.25)</f>
        <v>407288.70925561863</v>
      </c>
      <c r="R197" s="42">
        <f>(Taulukko6[[#This Row],[Valtionosuuden lisäys vuodelle 2025, ilman siirtymäajan rahoitusta*]]*1)+(O197*0)</f>
        <v>463653.10999999824</v>
      </c>
    </row>
    <row r="198" spans="1:18" x14ac:dyDescent="0.25">
      <c r="A198" s="21">
        <v>614</v>
      </c>
      <c r="B198" s="21" t="s">
        <v>241</v>
      </c>
      <c r="C198" s="26">
        <v>1336</v>
      </c>
      <c r="D198" s="26">
        <v>232</v>
      </c>
      <c r="E198" s="26">
        <v>56</v>
      </c>
      <c r="G198" s="26">
        <f>Taulukko3[[#This Row],[Väestö, 18-64-vuotiaat (2023 ennuste)]]*Taulukko4[Perushinnat, €]</f>
        <v>131208.56000000008</v>
      </c>
      <c r="H198" s="26">
        <f>Taulukko3[[#This Row],[Työttömät ja palveluissa olevat (2022)]]*Taulukko4[[ ]]</f>
        <v>203489.51999999993</v>
      </c>
      <c r="I198" s="26">
        <f>Taulukko3[[#This Row],[Vieraskieliset (2022)]]*Taulukko4[[  ]]</f>
        <v>3761.520000000055</v>
      </c>
      <c r="J198" s="26">
        <f>SUM(Taulukko5[[#This Row],[Väestö, 18-64-vuotiaat]:[Vieraskieliset]])</f>
        <v>338459.60000000009</v>
      </c>
      <c r="L198" s="32">
        <v>338226.71999999974</v>
      </c>
      <c r="N198" s="39">
        <v>607523.1461041288</v>
      </c>
      <c r="O198" s="39">
        <v>642726.12071846193</v>
      </c>
      <c r="P198" s="42">
        <f>(Taulukko6[[#This Row],[Valtionosuuden lisäys vuodelle 2025, ilman siirtymäajan rahoitusta*]]*0.5)+(O198*0.5)</f>
        <v>490476.42035923083</v>
      </c>
      <c r="Q198" s="42">
        <f>(Taulukko6[[#This Row],[Valtionosuuden lisäys vuodelle 2025, ilman siirtymäajan rahoitusta*]]*0.75)+(O198*0.25)</f>
        <v>414351.57017961529</v>
      </c>
      <c r="R198" s="42">
        <f>(Taulukko6[[#This Row],[Valtionosuuden lisäys vuodelle 2025, ilman siirtymäajan rahoitusta*]]*1)+(O198*0)</f>
        <v>338226.71999999974</v>
      </c>
    </row>
    <row r="199" spans="1:18" x14ac:dyDescent="0.25">
      <c r="A199" s="21">
        <v>615</v>
      </c>
      <c r="B199" s="21" t="s">
        <v>242</v>
      </c>
      <c r="C199" s="26">
        <v>3514</v>
      </c>
      <c r="D199" s="26">
        <v>533</v>
      </c>
      <c r="E199" s="26">
        <v>190</v>
      </c>
      <c r="G199" s="26">
        <f>Taulukko3[[#This Row],[Väestö, 18-64-vuotiaat (2023 ennuste)]]*Taulukko4[Perushinnat, €]</f>
        <v>345109.94000000024</v>
      </c>
      <c r="H199" s="26">
        <f>Taulukko3[[#This Row],[Työttömät ja palveluissa olevat (2022)]]*Taulukko4[[ ]]</f>
        <v>467499.62999999983</v>
      </c>
      <c r="I199" s="26">
        <f>Taulukko3[[#This Row],[Vieraskieliset (2022)]]*Taulukko4[[  ]]</f>
        <v>12762.300000000187</v>
      </c>
      <c r="J199" s="26">
        <f>SUM(Taulukko5[[#This Row],[Väestö, 18-64-vuotiaat]:[Vieraskieliset]])</f>
        <v>825371.87000000023</v>
      </c>
      <c r="L199" s="32">
        <v>824772.35000000196</v>
      </c>
      <c r="N199" s="39">
        <v>1012140.1206813345</v>
      </c>
      <c r="O199" s="39">
        <v>1070788.6564663169</v>
      </c>
      <c r="P199" s="42">
        <f>(Taulukko6[[#This Row],[Valtionosuuden lisäys vuodelle 2025, ilman siirtymäajan rahoitusta*]]*0.5)+(O199*0.5)</f>
        <v>947780.50323315943</v>
      </c>
      <c r="Q199" s="42">
        <f>(Taulukko6[[#This Row],[Valtionosuuden lisäys vuodelle 2025, ilman siirtymäajan rahoitusta*]]*0.75)+(O199*0.25)</f>
        <v>886276.42661658069</v>
      </c>
      <c r="R199" s="42">
        <f>(Taulukko6[[#This Row],[Valtionosuuden lisäys vuodelle 2025, ilman siirtymäajan rahoitusta*]]*1)+(O199*0)</f>
        <v>824772.35000000196</v>
      </c>
    </row>
    <row r="200" spans="1:18" x14ac:dyDescent="0.25">
      <c r="A200" s="21">
        <v>616</v>
      </c>
      <c r="B200" s="21" t="s">
        <v>243</v>
      </c>
      <c r="C200" s="26">
        <v>976</v>
      </c>
      <c r="D200" s="26">
        <v>98</v>
      </c>
      <c r="E200" s="26">
        <v>54</v>
      </c>
      <c r="G200" s="26">
        <f>Taulukko3[[#This Row],[Väestö, 18-64-vuotiaat (2023 ennuste)]]*Taulukko4[Perushinnat, €]</f>
        <v>95852.960000000065</v>
      </c>
      <c r="H200" s="26">
        <f>Taulukko3[[#This Row],[Työttömät ja palveluissa olevat (2022)]]*Taulukko4[[ ]]</f>
        <v>85956.77999999997</v>
      </c>
      <c r="I200" s="26">
        <f>Taulukko3[[#This Row],[Vieraskieliset (2022)]]*Taulukko4[[  ]]</f>
        <v>3627.180000000053</v>
      </c>
      <c r="J200" s="26">
        <f>SUM(Taulukko5[[#This Row],[Väestö, 18-64-vuotiaat]:[Vieraskieliset]])</f>
        <v>185436.9200000001</v>
      </c>
      <c r="L200" s="32">
        <v>185296.19999999972</v>
      </c>
      <c r="N200" s="39">
        <v>160064.37644771085</v>
      </c>
      <c r="O200" s="39">
        <v>169339.31883777748</v>
      </c>
      <c r="P200" s="42">
        <f>(Taulukko6[[#This Row],[Valtionosuuden lisäys vuodelle 2025, ilman siirtymäajan rahoitusta*]]*0.5)+(O200*0.5)</f>
        <v>177317.7594188886</v>
      </c>
      <c r="Q200" s="42">
        <f>(Taulukko6[[#This Row],[Valtionosuuden lisäys vuodelle 2025, ilman siirtymäajan rahoitusta*]]*0.75)+(O200*0.25)</f>
        <v>181306.97970944416</v>
      </c>
      <c r="R200" s="42">
        <f>(Taulukko6[[#This Row],[Valtionosuuden lisäys vuodelle 2025, ilman siirtymäajan rahoitusta*]]*1)+(O200*0)</f>
        <v>185296.19999999972</v>
      </c>
    </row>
    <row r="201" spans="1:18" x14ac:dyDescent="0.25">
      <c r="A201" s="21">
        <v>619</v>
      </c>
      <c r="B201" s="21" t="s">
        <v>244</v>
      </c>
      <c r="C201" s="26">
        <v>1223</v>
      </c>
      <c r="D201" s="26">
        <v>128</v>
      </c>
      <c r="E201" s="26">
        <v>81</v>
      </c>
      <c r="G201" s="26">
        <f>Taulukko3[[#This Row],[Väestö, 18-64-vuotiaat (2023 ennuste)]]*Taulukko4[Perushinnat, €]</f>
        <v>120110.83000000007</v>
      </c>
      <c r="H201" s="26">
        <f>Taulukko3[[#This Row],[Työttömät ja palveluissa olevat (2022)]]*Taulukko4[[ ]]</f>
        <v>112270.07999999996</v>
      </c>
      <c r="I201" s="26">
        <f>Taulukko3[[#This Row],[Vieraskieliset (2022)]]*Taulukko4[[  ]]</f>
        <v>5440.7700000000796</v>
      </c>
      <c r="J201" s="26">
        <f>SUM(Taulukko5[[#This Row],[Väestö, 18-64-vuotiaat]:[Vieraskieliset]])</f>
        <v>237821.68000000011</v>
      </c>
      <c r="L201" s="32">
        <v>237612.7199999998</v>
      </c>
      <c r="N201" s="39">
        <v>221293.42423678865</v>
      </c>
      <c r="O201" s="39">
        <v>234116.2884283553</v>
      </c>
      <c r="P201" s="42">
        <f>(Taulukko6[[#This Row],[Valtionosuuden lisäys vuodelle 2025, ilman siirtymäajan rahoitusta*]]*0.5)+(O201*0.5)</f>
        <v>235864.50421417755</v>
      </c>
      <c r="Q201" s="42">
        <f>(Taulukko6[[#This Row],[Valtionosuuden lisäys vuodelle 2025, ilman siirtymäajan rahoitusta*]]*0.75)+(O201*0.25)</f>
        <v>236738.61210708867</v>
      </c>
      <c r="R201" s="42">
        <f>(Taulukko6[[#This Row],[Valtionosuuden lisäys vuodelle 2025, ilman siirtymäajan rahoitusta*]]*1)+(O201*0)</f>
        <v>237612.7199999998</v>
      </c>
    </row>
    <row r="202" spans="1:18" x14ac:dyDescent="0.25">
      <c r="A202" s="21">
        <v>620</v>
      </c>
      <c r="B202" s="21" t="s">
        <v>245</v>
      </c>
      <c r="C202" s="26">
        <v>1068</v>
      </c>
      <c r="D202" s="26">
        <v>189</v>
      </c>
      <c r="E202" s="26">
        <v>42</v>
      </c>
      <c r="G202" s="26">
        <f>Taulukko3[[#This Row],[Väestö, 18-64-vuotiaat (2023 ennuste)]]*Taulukko4[Perushinnat, €]</f>
        <v>104888.28000000007</v>
      </c>
      <c r="H202" s="26">
        <f>Taulukko3[[#This Row],[Työttömät ja palveluissa olevat (2022)]]*Taulukko4[[ ]]</f>
        <v>165773.78999999995</v>
      </c>
      <c r="I202" s="26">
        <f>Taulukko3[[#This Row],[Vieraskieliset (2022)]]*Taulukko4[[  ]]</f>
        <v>2821.1400000000413</v>
      </c>
      <c r="J202" s="26">
        <f>SUM(Taulukko5[[#This Row],[Väestö, 18-64-vuotiaat]:[Vieraskieliset]])</f>
        <v>273483.21000000002</v>
      </c>
      <c r="L202" s="32">
        <v>273296.64999999898</v>
      </c>
      <c r="N202" s="39">
        <v>438523.80977397313</v>
      </c>
      <c r="O202" s="39">
        <v>463934.1050725953</v>
      </c>
      <c r="P202" s="42">
        <f>(Taulukko6[[#This Row],[Valtionosuuden lisäys vuodelle 2025, ilman siirtymäajan rahoitusta*]]*0.5)+(O202*0.5)</f>
        <v>368615.37753629714</v>
      </c>
      <c r="Q202" s="42">
        <f>(Taulukko6[[#This Row],[Valtionosuuden lisäys vuodelle 2025, ilman siirtymäajan rahoitusta*]]*0.75)+(O202*0.25)</f>
        <v>320956.01376814803</v>
      </c>
      <c r="R202" s="42">
        <f>(Taulukko6[[#This Row],[Valtionosuuden lisäys vuodelle 2025, ilman siirtymäajan rahoitusta*]]*1)+(O202*0)</f>
        <v>273296.64999999898</v>
      </c>
    </row>
    <row r="203" spans="1:18" x14ac:dyDescent="0.25">
      <c r="A203" s="21">
        <v>623</v>
      </c>
      <c r="B203" s="21" t="s">
        <v>246</v>
      </c>
      <c r="C203" s="26">
        <v>919</v>
      </c>
      <c r="D203" s="26">
        <v>93</v>
      </c>
      <c r="E203" s="26">
        <v>52</v>
      </c>
      <c r="G203" s="26">
        <f>Taulukko3[[#This Row],[Väestö, 18-64-vuotiaat (2023 ennuste)]]*Taulukko4[Perushinnat, €]</f>
        <v>90254.990000000063</v>
      </c>
      <c r="H203" s="26">
        <f>Taulukko3[[#This Row],[Työttömät ja palveluissa olevat (2022)]]*Taulukko4[[ ]]</f>
        <v>81571.229999999967</v>
      </c>
      <c r="I203" s="26">
        <f>Taulukko3[[#This Row],[Vieraskieliset (2022)]]*Taulukko4[[  ]]</f>
        <v>3492.8400000000511</v>
      </c>
      <c r="J203" s="26">
        <f>SUM(Taulukko5[[#This Row],[Väestö, 18-64-vuotiaat]:[Vieraskieliset]])</f>
        <v>175319.06000000008</v>
      </c>
      <c r="L203" s="32">
        <v>175153.37999999913</v>
      </c>
      <c r="N203" s="39">
        <v>142256.39656840524</v>
      </c>
      <c r="O203" s="39">
        <v>150499.45421853426</v>
      </c>
      <c r="P203" s="42">
        <f>(Taulukko6[[#This Row],[Valtionosuuden lisäys vuodelle 2025, ilman siirtymäajan rahoitusta*]]*0.5)+(O203*0.5)</f>
        <v>162826.41710926668</v>
      </c>
      <c r="Q203" s="42">
        <f>(Taulukko6[[#This Row],[Valtionosuuden lisäys vuodelle 2025, ilman siirtymäajan rahoitusta*]]*0.75)+(O203*0.25)</f>
        <v>168989.89855463291</v>
      </c>
      <c r="R203" s="42">
        <f>(Taulukko6[[#This Row],[Valtionosuuden lisäys vuodelle 2025, ilman siirtymäajan rahoitusta*]]*1)+(O203*0)</f>
        <v>175153.37999999913</v>
      </c>
    </row>
    <row r="204" spans="1:18" x14ac:dyDescent="0.25">
      <c r="A204" s="21">
        <v>624</v>
      </c>
      <c r="B204" s="21" t="s">
        <v>247</v>
      </c>
      <c r="C204" s="26">
        <v>2654</v>
      </c>
      <c r="D204" s="26">
        <v>283</v>
      </c>
      <c r="E204" s="26">
        <v>245</v>
      </c>
      <c r="G204" s="26">
        <f>Taulukko3[[#This Row],[Väestö, 18-64-vuotiaat (2023 ennuste)]]*Taulukko4[Perushinnat, €]</f>
        <v>260649.34000000017</v>
      </c>
      <c r="H204" s="26">
        <f>Taulukko3[[#This Row],[Työttömät ja palveluissa olevat (2022)]]*Taulukko4[[ ]]</f>
        <v>248222.12999999992</v>
      </c>
      <c r="I204" s="26">
        <f>Taulukko3[[#This Row],[Vieraskieliset (2022)]]*Taulukko4[[  ]]</f>
        <v>16456.650000000242</v>
      </c>
      <c r="J204" s="26">
        <f>SUM(Taulukko5[[#This Row],[Väestö, 18-64-vuotiaat]:[Vieraskieliset]])</f>
        <v>525328.12000000034</v>
      </c>
      <c r="L204" s="32">
        <v>524925.79999999749</v>
      </c>
      <c r="N204" s="39">
        <v>447177.35279201076</v>
      </c>
      <c r="O204" s="39">
        <v>473089.07829480123</v>
      </c>
      <c r="P204" s="42">
        <f>(Taulukko6[[#This Row],[Valtionosuuden lisäys vuodelle 2025, ilman siirtymäajan rahoitusta*]]*0.5)+(O204*0.5)</f>
        <v>499007.43914739939</v>
      </c>
      <c r="Q204" s="42">
        <f>(Taulukko6[[#This Row],[Valtionosuuden lisäys vuodelle 2025, ilman siirtymäajan rahoitusta*]]*0.75)+(O204*0.25)</f>
        <v>511966.61957369844</v>
      </c>
      <c r="R204" s="42">
        <f>(Taulukko6[[#This Row],[Valtionosuuden lisäys vuodelle 2025, ilman siirtymäajan rahoitusta*]]*1)+(O204*0)</f>
        <v>524925.79999999749</v>
      </c>
    </row>
    <row r="205" spans="1:18" x14ac:dyDescent="0.25">
      <c r="A205" s="21">
        <v>625</v>
      </c>
      <c r="B205" s="21" t="s">
        <v>248</v>
      </c>
      <c r="C205" s="26">
        <v>1428</v>
      </c>
      <c r="D205" s="26">
        <v>155</v>
      </c>
      <c r="E205" s="26">
        <v>125</v>
      </c>
      <c r="G205" s="26">
        <f>Taulukko3[[#This Row],[Väestö, 18-64-vuotiaat (2023 ennuste)]]*Taulukko4[Perushinnat, €]</f>
        <v>140243.88000000009</v>
      </c>
      <c r="H205" s="26">
        <f>Taulukko3[[#This Row],[Työttömät ja palveluissa olevat (2022)]]*Taulukko4[[ ]]</f>
        <v>135952.04999999996</v>
      </c>
      <c r="I205" s="26">
        <f>Taulukko3[[#This Row],[Vieraskieliset (2022)]]*Taulukko4[[  ]]</f>
        <v>8396.2500000001237</v>
      </c>
      <c r="J205" s="26">
        <f>SUM(Taulukko5[[#This Row],[Väestö, 18-64-vuotiaat]:[Vieraskieliset]])</f>
        <v>284592.18000000017</v>
      </c>
      <c r="L205" s="32">
        <v>284356.49999999907</v>
      </c>
      <c r="N205" s="39">
        <v>264613.79918854585</v>
      </c>
      <c r="O205" s="39">
        <v>279946.8657806128</v>
      </c>
      <c r="P205" s="42">
        <f>(Taulukko6[[#This Row],[Valtionosuuden lisäys vuodelle 2025, ilman siirtymäajan rahoitusta*]]*0.5)+(O205*0.5)</f>
        <v>282151.68289030594</v>
      </c>
      <c r="Q205" s="42">
        <f>(Taulukko6[[#This Row],[Valtionosuuden lisäys vuodelle 2025, ilman siirtymäajan rahoitusta*]]*0.75)+(O205*0.25)</f>
        <v>283254.09144515253</v>
      </c>
      <c r="R205" s="42">
        <f>(Taulukko6[[#This Row],[Valtionosuuden lisäys vuodelle 2025, ilman siirtymäajan rahoitusta*]]*1)+(O205*0)</f>
        <v>284356.49999999907</v>
      </c>
    </row>
    <row r="206" spans="1:18" x14ac:dyDescent="0.25">
      <c r="A206" s="21">
        <v>626</v>
      </c>
      <c r="B206" s="21" t="s">
        <v>249</v>
      </c>
      <c r="C206" s="26">
        <v>2178</v>
      </c>
      <c r="D206" s="26">
        <v>310</v>
      </c>
      <c r="E206" s="26">
        <v>68</v>
      </c>
      <c r="G206" s="26">
        <f>Taulukko3[[#This Row],[Väestö, 18-64-vuotiaat (2023 ennuste)]]*Taulukko4[Perushinnat, €]</f>
        <v>213901.38000000015</v>
      </c>
      <c r="H206" s="26">
        <f>Taulukko3[[#This Row],[Työttömät ja palveluissa olevat (2022)]]*Taulukko4[[ ]]</f>
        <v>271904.09999999992</v>
      </c>
      <c r="I206" s="26">
        <f>Taulukko3[[#This Row],[Vieraskieliset (2022)]]*Taulukko4[[  ]]</f>
        <v>4567.5600000000668</v>
      </c>
      <c r="J206" s="26">
        <f>SUM(Taulukko5[[#This Row],[Väestö, 18-64-vuotiaat]:[Vieraskieliset]])</f>
        <v>490373.04000000015</v>
      </c>
      <c r="L206" s="32">
        <v>489990.80000000005</v>
      </c>
      <c r="N206" s="39">
        <v>548945.8089680738</v>
      </c>
      <c r="O206" s="39">
        <v>580754.51535509841</v>
      </c>
      <c r="P206" s="42">
        <f>(Taulukko6[[#This Row],[Valtionosuuden lisäys vuodelle 2025, ilman siirtymäajan rahoitusta*]]*0.5)+(O206*0.5)</f>
        <v>535372.65767754917</v>
      </c>
      <c r="Q206" s="42">
        <f>(Taulukko6[[#This Row],[Valtionosuuden lisäys vuodelle 2025, ilman siirtymäajan rahoitusta*]]*0.75)+(O206*0.25)</f>
        <v>512681.72883877461</v>
      </c>
      <c r="R206" s="42">
        <f>(Taulukko6[[#This Row],[Valtionosuuden lisäys vuodelle 2025, ilman siirtymäajan rahoitusta*]]*1)+(O206*0)</f>
        <v>489990.80000000005</v>
      </c>
    </row>
    <row r="207" spans="1:18" x14ac:dyDescent="0.25">
      <c r="A207" s="21">
        <v>630</v>
      </c>
      <c r="B207" s="21" t="s">
        <v>250</v>
      </c>
      <c r="C207" s="26">
        <v>769</v>
      </c>
      <c r="D207" s="26">
        <v>49</v>
      </c>
      <c r="E207" s="26">
        <v>102</v>
      </c>
      <c r="G207" s="26">
        <f>Taulukko3[[#This Row],[Väestö, 18-64-vuotiaat (2023 ennuste)]]*Taulukko4[Perushinnat, €]</f>
        <v>75523.490000000049</v>
      </c>
      <c r="H207" s="26">
        <f>Taulukko3[[#This Row],[Työttömät ja palveluissa olevat (2022)]]*Taulukko4[[ ]]</f>
        <v>42978.389999999985</v>
      </c>
      <c r="I207" s="26">
        <f>Taulukko3[[#This Row],[Vieraskieliset (2022)]]*Taulukko4[[  ]]</f>
        <v>6851.3400000001002</v>
      </c>
      <c r="J207" s="26">
        <f>SUM(Taulukko5[[#This Row],[Väestö, 18-64-vuotiaat]:[Vieraskieliset]])</f>
        <v>125353.22000000013</v>
      </c>
      <c r="L207" s="32">
        <v>125225.21999999942</v>
      </c>
      <c r="N207" s="39">
        <v>84246.19874669821</v>
      </c>
      <c r="O207" s="39">
        <v>89127.851099949898</v>
      </c>
      <c r="P207" s="42">
        <f>(Taulukko6[[#This Row],[Valtionosuuden lisäys vuodelle 2025, ilman siirtymäajan rahoitusta*]]*0.5)+(O207*0.5)</f>
        <v>107176.53554997465</v>
      </c>
      <c r="Q207" s="42">
        <f>(Taulukko6[[#This Row],[Valtionosuuden lisäys vuodelle 2025, ilman siirtymäajan rahoitusta*]]*0.75)+(O207*0.25)</f>
        <v>116200.87777498705</v>
      </c>
      <c r="R207" s="42">
        <f>(Taulukko6[[#This Row],[Valtionosuuden lisäys vuodelle 2025, ilman siirtymäajan rahoitusta*]]*1)+(O207*0)</f>
        <v>125225.21999999942</v>
      </c>
    </row>
    <row r="208" spans="1:18" x14ac:dyDescent="0.25">
      <c r="A208" s="21">
        <v>631</v>
      </c>
      <c r="B208" s="21" t="s">
        <v>251</v>
      </c>
      <c r="C208" s="26">
        <v>997</v>
      </c>
      <c r="D208" s="26">
        <v>96</v>
      </c>
      <c r="E208" s="26">
        <v>57</v>
      </c>
      <c r="G208" s="26">
        <f>Taulukko3[[#This Row],[Väestö, 18-64-vuotiaat (2023 ennuste)]]*Taulukko4[Perushinnat, €]</f>
        <v>97915.370000000068</v>
      </c>
      <c r="H208" s="26">
        <f>Taulukko3[[#This Row],[Työttömät ja palveluissa olevat (2022)]]*Taulukko4[[ ]]</f>
        <v>84202.559999999969</v>
      </c>
      <c r="I208" s="26">
        <f>Taulukko3[[#This Row],[Vieraskieliset (2022)]]*Taulukko4[[  ]]</f>
        <v>3828.690000000056</v>
      </c>
      <c r="J208" s="26">
        <f>SUM(Taulukko5[[#This Row],[Väestö, 18-64-vuotiaat]:[Vieraskieliset]])</f>
        <v>185946.62000000011</v>
      </c>
      <c r="L208" s="32">
        <v>185792.54</v>
      </c>
      <c r="N208" s="39">
        <v>123998.81562029608</v>
      </c>
      <c r="O208" s="39">
        <v>131183.93636257722</v>
      </c>
      <c r="P208" s="42">
        <f>(Taulukko6[[#This Row],[Valtionosuuden lisäys vuodelle 2025, ilman siirtymäajan rahoitusta*]]*0.5)+(O208*0.5)</f>
        <v>158488.23818128862</v>
      </c>
      <c r="Q208" s="42">
        <f>(Taulukko6[[#This Row],[Valtionosuuden lisäys vuodelle 2025, ilman siirtymäajan rahoitusta*]]*0.75)+(O208*0.25)</f>
        <v>172140.38909064431</v>
      </c>
      <c r="R208" s="42">
        <f>(Taulukko6[[#This Row],[Valtionosuuden lisäys vuodelle 2025, ilman siirtymäajan rahoitusta*]]*1)+(O208*0)</f>
        <v>185792.54</v>
      </c>
    </row>
    <row r="209" spans="1:18" x14ac:dyDescent="0.25">
      <c r="A209" s="21">
        <v>635</v>
      </c>
      <c r="B209" s="21" t="s">
        <v>252</v>
      </c>
      <c r="C209" s="26">
        <v>3212</v>
      </c>
      <c r="D209" s="26">
        <v>270</v>
      </c>
      <c r="E209" s="26">
        <v>189</v>
      </c>
      <c r="G209" s="26">
        <f>Taulukko3[[#This Row],[Väestö, 18-64-vuotiaat (2023 ennuste)]]*Taulukko4[Perushinnat, €]</f>
        <v>315450.52000000019</v>
      </c>
      <c r="H209" s="26">
        <f>Taulukko3[[#This Row],[Työttömät ja palveluissa olevat (2022)]]*Taulukko4[[ ]]</f>
        <v>236819.69999999992</v>
      </c>
      <c r="I209" s="26">
        <f>Taulukko3[[#This Row],[Vieraskieliset (2022)]]*Taulukko4[[  ]]</f>
        <v>12695.130000000187</v>
      </c>
      <c r="J209" s="26">
        <f>SUM(Taulukko5[[#This Row],[Väestö, 18-64-vuotiaat]:[Vieraskieliset]])</f>
        <v>564965.35000000033</v>
      </c>
      <c r="L209" s="32">
        <v>564465.50999999826</v>
      </c>
      <c r="N209" s="39">
        <v>485603.6606070851</v>
      </c>
      <c r="O209" s="39">
        <v>513742.00142027356</v>
      </c>
      <c r="P209" s="42">
        <f>(Taulukko6[[#This Row],[Valtionosuuden lisäys vuodelle 2025, ilman siirtymäajan rahoitusta*]]*0.5)+(O209*0.5)</f>
        <v>539103.75571013591</v>
      </c>
      <c r="Q209" s="42">
        <f>(Taulukko6[[#This Row],[Valtionosuuden lisäys vuodelle 2025, ilman siirtymäajan rahoitusta*]]*0.75)+(O209*0.25)</f>
        <v>551784.63285506703</v>
      </c>
      <c r="R209" s="42">
        <f>(Taulukko6[[#This Row],[Valtionosuuden lisäys vuodelle 2025, ilman siirtymäajan rahoitusta*]]*1)+(O209*0)</f>
        <v>564465.50999999826</v>
      </c>
    </row>
    <row r="210" spans="1:18" x14ac:dyDescent="0.25">
      <c r="A210" s="21">
        <v>636</v>
      </c>
      <c r="B210" s="21" t="s">
        <v>253</v>
      </c>
      <c r="C210" s="26">
        <v>4232</v>
      </c>
      <c r="D210" s="26">
        <v>382</v>
      </c>
      <c r="E210" s="26">
        <v>389</v>
      </c>
      <c r="G210" s="26">
        <f>Taulukko3[[#This Row],[Väestö, 18-64-vuotiaat (2023 ennuste)]]*Taulukko4[Perushinnat, €]</f>
        <v>415624.72000000026</v>
      </c>
      <c r="H210" s="26">
        <f>Taulukko3[[#This Row],[Työttömät ja palveluissa olevat (2022)]]*Taulukko4[[ ]]</f>
        <v>335056.0199999999</v>
      </c>
      <c r="I210" s="26">
        <f>Taulukko3[[#This Row],[Vieraskieliset (2022)]]*Taulukko4[[  ]]</f>
        <v>26129.130000000383</v>
      </c>
      <c r="J210" s="26">
        <f>SUM(Taulukko5[[#This Row],[Väestö, 18-64-vuotiaat]:[Vieraskieliset]])</f>
        <v>776809.87000000058</v>
      </c>
      <c r="L210" s="32">
        <v>776166.51000000094</v>
      </c>
      <c r="N210" s="39">
        <v>687167.82444081269</v>
      </c>
      <c r="O210" s="39">
        <v>726985.81596048106</v>
      </c>
      <c r="P210" s="42">
        <f>(Taulukko6[[#This Row],[Valtionosuuden lisäys vuodelle 2025, ilman siirtymäajan rahoitusta*]]*0.5)+(O210*0.5)</f>
        <v>751576.162980241</v>
      </c>
      <c r="Q210" s="42">
        <f>(Taulukko6[[#This Row],[Valtionosuuden lisäys vuodelle 2025, ilman siirtymäajan rahoitusta*]]*0.75)+(O210*0.25)</f>
        <v>763871.33649012097</v>
      </c>
      <c r="R210" s="42">
        <f>(Taulukko6[[#This Row],[Valtionosuuden lisäys vuodelle 2025, ilman siirtymäajan rahoitusta*]]*1)+(O210*0)</f>
        <v>776166.51000000094</v>
      </c>
    </row>
    <row r="211" spans="1:18" x14ac:dyDescent="0.25">
      <c r="A211" s="21">
        <v>638</v>
      </c>
      <c r="B211" s="21" t="s">
        <v>254</v>
      </c>
      <c r="C211" s="26">
        <v>29244</v>
      </c>
      <c r="D211" s="26">
        <v>3099</v>
      </c>
      <c r="E211" s="26">
        <v>4054</v>
      </c>
      <c r="G211" s="26">
        <f>Taulukko3[[#This Row],[Väestö, 18-64-vuotiaat (2023 ennuste)]]*Taulukko4[Perushinnat, €]</f>
        <v>2872053.2400000021</v>
      </c>
      <c r="H211" s="26">
        <f>Taulukko3[[#This Row],[Työttömät ja palveluissa olevat (2022)]]*Taulukko4[[ ]]</f>
        <v>2718163.8899999992</v>
      </c>
      <c r="I211" s="26">
        <f>Taulukko3[[#This Row],[Vieraskieliset (2022)]]*Taulukko4[[  ]]</f>
        <v>272307.18000000401</v>
      </c>
      <c r="J211" s="26">
        <f>SUM(Taulukko5[[#This Row],[Väestö, 18-64-vuotiaat]:[Vieraskieliset]])</f>
        <v>5862524.3100000052</v>
      </c>
      <c r="L211" s="32">
        <v>5858429.0299999826</v>
      </c>
      <c r="N211" s="39">
        <v>4508379.0337846596</v>
      </c>
      <c r="O211" s="39">
        <v>4769617.3976163333</v>
      </c>
      <c r="P211" s="42">
        <f>(Taulukko6[[#This Row],[Valtionosuuden lisäys vuodelle 2025, ilman siirtymäajan rahoitusta*]]*0.5)+(O211*0.5)</f>
        <v>5314023.2138081584</v>
      </c>
      <c r="Q211" s="42">
        <f>(Taulukko6[[#This Row],[Valtionosuuden lisäys vuodelle 2025, ilman siirtymäajan rahoitusta*]]*0.75)+(O211*0.25)</f>
        <v>5586226.1219040705</v>
      </c>
      <c r="R211" s="42">
        <f>(Taulukko6[[#This Row],[Valtionosuuden lisäys vuodelle 2025, ilman siirtymäajan rahoitusta*]]*1)+(O211*0)</f>
        <v>5858429.0299999826</v>
      </c>
    </row>
    <row r="212" spans="1:18" x14ac:dyDescent="0.25">
      <c r="A212" s="21">
        <v>678</v>
      </c>
      <c r="B212" s="21" t="s">
        <v>255</v>
      </c>
      <c r="C212" s="26">
        <v>12119</v>
      </c>
      <c r="D212" s="26">
        <v>1618</v>
      </c>
      <c r="E212" s="26">
        <v>866</v>
      </c>
      <c r="G212" s="26">
        <f>Taulukko3[[#This Row],[Väestö, 18-64-vuotiaat (2023 ennuste)]]*Taulukko4[Perushinnat, €]</f>
        <v>1190206.9900000007</v>
      </c>
      <c r="H212" s="26">
        <f>Taulukko3[[#This Row],[Työttömät ja palveluissa olevat (2022)]]*Taulukko4[[ ]]</f>
        <v>1419163.9799999995</v>
      </c>
      <c r="I212" s="26">
        <f>Taulukko3[[#This Row],[Vieraskieliset (2022)]]*Taulukko4[[  ]]</f>
        <v>58169.220000000852</v>
      </c>
      <c r="J212" s="26">
        <f>SUM(Taulukko5[[#This Row],[Väestö, 18-64-vuotiaat]:[Vieraskieliset]])</f>
        <v>2667540.1900000009</v>
      </c>
      <c r="L212" s="32">
        <v>2665633.79</v>
      </c>
      <c r="N212" s="39">
        <v>2413927.5530542806</v>
      </c>
      <c r="O212" s="39">
        <v>2553802.7675476624</v>
      </c>
      <c r="P212" s="42">
        <f>(Taulukko6[[#This Row],[Valtionosuuden lisäys vuodelle 2025, ilman siirtymäajan rahoitusta*]]*0.5)+(O212*0.5)</f>
        <v>2609718.2787738312</v>
      </c>
      <c r="Q212" s="42">
        <f>(Taulukko6[[#This Row],[Valtionosuuden lisäys vuodelle 2025, ilman siirtymäajan rahoitusta*]]*0.75)+(O212*0.25)</f>
        <v>2637676.0343869156</v>
      </c>
      <c r="R212" s="42">
        <f>(Taulukko6[[#This Row],[Valtionosuuden lisäys vuodelle 2025, ilman siirtymäajan rahoitusta*]]*1)+(O212*0)</f>
        <v>2665633.79</v>
      </c>
    </row>
    <row r="213" spans="1:18" x14ac:dyDescent="0.25">
      <c r="A213" s="21">
        <v>680</v>
      </c>
      <c r="B213" s="21" t="s">
        <v>256</v>
      </c>
      <c r="C213" s="26">
        <v>13993</v>
      </c>
      <c r="D213" s="26">
        <v>1405</v>
      </c>
      <c r="E213" s="26">
        <v>2652</v>
      </c>
      <c r="G213" s="26">
        <f>Taulukko3[[#This Row],[Väestö, 18-64-vuotiaat (2023 ennuste)]]*Taulukko4[Perushinnat, €]</f>
        <v>1374252.530000001</v>
      </c>
      <c r="H213" s="26">
        <f>Taulukko3[[#This Row],[Työttömät ja palveluissa olevat (2022)]]*Taulukko4[[ ]]</f>
        <v>1232339.5499999996</v>
      </c>
      <c r="I213" s="26">
        <f>Taulukko3[[#This Row],[Vieraskieliset (2022)]]*Taulukko4[[  ]]</f>
        <v>178134.84000000262</v>
      </c>
      <c r="J213" s="26">
        <f>SUM(Taulukko5[[#This Row],[Väestö, 18-64-vuotiaat]:[Vieraskieliset]])</f>
        <v>2784726.9200000032</v>
      </c>
      <c r="L213" s="32">
        <v>2782766.5199999954</v>
      </c>
      <c r="N213" s="39">
        <v>2197079.3605173295</v>
      </c>
      <c r="O213" s="39">
        <v>2324389.2901059384</v>
      </c>
      <c r="P213" s="42">
        <f>(Taulukko6[[#This Row],[Valtionosuuden lisäys vuodelle 2025, ilman siirtymäajan rahoitusta*]]*0.5)+(O213*0.5)</f>
        <v>2553577.9050529669</v>
      </c>
      <c r="Q213" s="42">
        <f>(Taulukko6[[#This Row],[Valtionosuuden lisäys vuodelle 2025, ilman siirtymäajan rahoitusta*]]*0.75)+(O213*0.25)</f>
        <v>2668172.2125264811</v>
      </c>
      <c r="R213" s="42">
        <f>(Taulukko6[[#This Row],[Valtionosuuden lisäys vuodelle 2025, ilman siirtymäajan rahoitusta*]]*1)+(O213*0)</f>
        <v>2782766.5199999954</v>
      </c>
    </row>
    <row r="214" spans="1:18" x14ac:dyDescent="0.25">
      <c r="A214" s="21">
        <v>681</v>
      </c>
      <c r="B214" s="21" t="s">
        <v>257</v>
      </c>
      <c r="C214" s="26">
        <v>1500</v>
      </c>
      <c r="D214" s="26">
        <v>176</v>
      </c>
      <c r="E214" s="26">
        <v>139</v>
      </c>
      <c r="G214" s="26">
        <f>Taulukko3[[#This Row],[Väestö, 18-64-vuotiaat (2023 ennuste)]]*Taulukko4[Perushinnat, €]</f>
        <v>147315.00000000009</v>
      </c>
      <c r="H214" s="26">
        <f>Taulukko3[[#This Row],[Työttömät ja palveluissa olevat (2022)]]*Taulukko4[[ ]]</f>
        <v>154371.35999999993</v>
      </c>
      <c r="I214" s="26">
        <f>Taulukko3[[#This Row],[Vieraskieliset (2022)]]*Taulukko4[[  ]]</f>
        <v>9336.6300000001356</v>
      </c>
      <c r="J214" s="26">
        <f>SUM(Taulukko5[[#This Row],[Väestö, 18-64-vuotiaat]:[Vieraskieliset]])</f>
        <v>311022.99000000011</v>
      </c>
      <c r="L214" s="32">
        <v>310770.11000000022</v>
      </c>
      <c r="N214" s="39">
        <v>390068.75642963347</v>
      </c>
      <c r="O214" s="39">
        <v>412671.32000024564</v>
      </c>
      <c r="P214" s="42">
        <f>(Taulukko6[[#This Row],[Valtionosuuden lisäys vuodelle 2025, ilman siirtymäajan rahoitusta*]]*0.5)+(O214*0.5)</f>
        <v>361720.7150001229</v>
      </c>
      <c r="Q214" s="42">
        <f>(Taulukko6[[#This Row],[Valtionosuuden lisäys vuodelle 2025, ilman siirtymäajan rahoitusta*]]*0.75)+(O214*0.25)</f>
        <v>336245.41250006156</v>
      </c>
      <c r="R214" s="42">
        <f>(Taulukko6[[#This Row],[Valtionosuuden lisäys vuodelle 2025, ilman siirtymäajan rahoitusta*]]*1)+(O214*0)</f>
        <v>310770.11000000022</v>
      </c>
    </row>
    <row r="215" spans="1:18" x14ac:dyDescent="0.25">
      <c r="A215" s="21">
        <v>683</v>
      </c>
      <c r="B215" s="21" t="s">
        <v>258</v>
      </c>
      <c r="C215" s="26">
        <v>1632</v>
      </c>
      <c r="D215" s="26">
        <v>227</v>
      </c>
      <c r="E215" s="26">
        <v>45</v>
      </c>
      <c r="G215" s="26">
        <f>Taulukko3[[#This Row],[Väestö, 18-64-vuotiaat (2023 ennuste)]]*Taulukko4[Perushinnat, €]</f>
        <v>160278.72000000012</v>
      </c>
      <c r="H215" s="26">
        <f>Taulukko3[[#This Row],[Työttömät ja palveluissa olevat (2022)]]*Taulukko4[[ ]]</f>
        <v>199103.96999999991</v>
      </c>
      <c r="I215" s="26">
        <f>Taulukko3[[#This Row],[Vieraskieliset (2022)]]*Taulukko4[[  ]]</f>
        <v>3022.6500000000442</v>
      </c>
      <c r="J215" s="26">
        <f>SUM(Taulukko5[[#This Row],[Väestö, 18-64-vuotiaat]:[Vieraskieliset]])</f>
        <v>362405.34000000008</v>
      </c>
      <c r="L215" s="32">
        <v>362124.22000000015</v>
      </c>
      <c r="N215" s="39">
        <v>484858.79112206167</v>
      </c>
      <c r="O215" s="39">
        <v>512953.97041664721</v>
      </c>
      <c r="P215" s="42">
        <f>(Taulukko6[[#This Row],[Valtionosuuden lisäys vuodelle 2025, ilman siirtymäajan rahoitusta*]]*0.5)+(O215*0.5)</f>
        <v>437539.09520832368</v>
      </c>
      <c r="Q215" s="42">
        <f>(Taulukko6[[#This Row],[Valtionosuuden lisäys vuodelle 2025, ilman siirtymäajan rahoitusta*]]*0.75)+(O215*0.25)</f>
        <v>399831.65760416188</v>
      </c>
      <c r="R215" s="42">
        <f>(Taulukko6[[#This Row],[Valtionosuuden lisäys vuodelle 2025, ilman siirtymäajan rahoitusta*]]*1)+(O215*0)</f>
        <v>362124.22000000015</v>
      </c>
    </row>
    <row r="216" spans="1:18" x14ac:dyDescent="0.25">
      <c r="A216" s="21">
        <v>684</v>
      </c>
      <c r="B216" s="21" t="s">
        <v>259</v>
      </c>
      <c r="C216" s="26">
        <v>21429</v>
      </c>
      <c r="D216" s="26">
        <v>2315</v>
      </c>
      <c r="E216" s="26">
        <v>2934</v>
      </c>
      <c r="G216" s="26">
        <f>Taulukko3[[#This Row],[Väestö, 18-64-vuotiaat (2023 ennuste)]]*Taulukko4[Perushinnat, €]</f>
        <v>2104542.0900000012</v>
      </c>
      <c r="H216" s="26">
        <f>Taulukko3[[#This Row],[Työttömät ja palveluissa olevat (2022)]]*Taulukko4[[ ]]</f>
        <v>2030509.6499999992</v>
      </c>
      <c r="I216" s="26">
        <f>Taulukko3[[#This Row],[Vieraskieliset (2022)]]*Taulukko4[[  ]]</f>
        <v>197076.78000000288</v>
      </c>
      <c r="J216" s="26">
        <f>SUM(Taulukko5[[#This Row],[Väestö, 18-64-vuotiaat]:[Vieraskieliset]])</f>
        <v>4332128.5200000033</v>
      </c>
      <c r="L216" s="32">
        <v>4329037.7199999904</v>
      </c>
      <c r="N216" s="39">
        <v>4072955.6673398037</v>
      </c>
      <c r="O216" s="39">
        <v>4308963.3912958764</v>
      </c>
      <c r="P216" s="42">
        <f>(Taulukko6[[#This Row],[Valtionosuuden lisäys vuodelle 2025, ilman siirtymäajan rahoitusta*]]*0.5)+(O216*0.5)</f>
        <v>4319000.5556479339</v>
      </c>
      <c r="Q216" s="42">
        <f>(Taulukko6[[#This Row],[Valtionosuuden lisäys vuodelle 2025, ilman siirtymäajan rahoitusta*]]*0.75)+(O216*0.25)</f>
        <v>4324019.1378239617</v>
      </c>
      <c r="R216" s="42">
        <f>(Taulukko6[[#This Row],[Valtionosuuden lisäys vuodelle 2025, ilman siirtymäajan rahoitusta*]]*1)+(O216*0)</f>
        <v>4329037.7199999904</v>
      </c>
    </row>
    <row r="217" spans="1:18" x14ac:dyDescent="0.25">
      <c r="A217" s="21">
        <v>686</v>
      </c>
      <c r="B217" s="21" t="s">
        <v>260</v>
      </c>
      <c r="C217" s="26">
        <v>1385</v>
      </c>
      <c r="D217" s="26">
        <v>144</v>
      </c>
      <c r="E217" s="26">
        <v>80</v>
      </c>
      <c r="G217" s="26">
        <f>Taulukko3[[#This Row],[Väestö, 18-64-vuotiaat (2023 ennuste)]]*Taulukko4[Perushinnat, €]</f>
        <v>136020.85000000009</v>
      </c>
      <c r="H217" s="26">
        <f>Taulukko3[[#This Row],[Työttömät ja palveluissa olevat (2022)]]*Taulukko4[[ ]]</f>
        <v>126303.83999999995</v>
      </c>
      <c r="I217" s="26">
        <f>Taulukko3[[#This Row],[Vieraskieliset (2022)]]*Taulukko4[[  ]]</f>
        <v>5373.6000000000786</v>
      </c>
      <c r="J217" s="26">
        <f>SUM(Taulukko5[[#This Row],[Väestö, 18-64-vuotiaat]:[Vieraskieliset]])</f>
        <v>267698.29000000015</v>
      </c>
      <c r="L217" s="32">
        <v>267465.24999999959</v>
      </c>
      <c r="N217" s="39">
        <v>313794.78741202282</v>
      </c>
      <c r="O217" s="39">
        <v>331977.65008353355</v>
      </c>
      <c r="P217" s="42">
        <f>(Taulukko6[[#This Row],[Valtionosuuden lisäys vuodelle 2025, ilman siirtymäajan rahoitusta*]]*0.5)+(O217*0.5)</f>
        <v>299721.45004176657</v>
      </c>
      <c r="Q217" s="42">
        <f>(Taulukko6[[#This Row],[Valtionosuuden lisäys vuodelle 2025, ilman siirtymäajan rahoitusta*]]*0.75)+(O217*0.25)</f>
        <v>283593.35002088308</v>
      </c>
      <c r="R217" s="42">
        <f>(Taulukko6[[#This Row],[Valtionosuuden lisäys vuodelle 2025, ilman siirtymäajan rahoitusta*]]*1)+(O217*0)</f>
        <v>267465.24999999959</v>
      </c>
    </row>
    <row r="218" spans="1:18" x14ac:dyDescent="0.25">
      <c r="A218" s="21">
        <v>687</v>
      </c>
      <c r="B218" s="21" t="s">
        <v>261</v>
      </c>
      <c r="C218" s="26">
        <v>683</v>
      </c>
      <c r="D218" s="26">
        <v>92</v>
      </c>
      <c r="E218" s="26">
        <v>18</v>
      </c>
      <c r="G218" s="26">
        <f>Taulukko3[[#This Row],[Väestö, 18-64-vuotiaat (2023 ennuste)]]*Taulukko4[Perushinnat, €]</f>
        <v>67077.430000000051</v>
      </c>
      <c r="H218" s="26">
        <f>Taulukko3[[#This Row],[Työttömät ja palveluissa olevat (2022)]]*Taulukko4[[ ]]</f>
        <v>80694.119999999966</v>
      </c>
      <c r="I218" s="26">
        <f>Taulukko3[[#This Row],[Vieraskieliset (2022)]]*Taulukko4[[  ]]</f>
        <v>1209.0600000000177</v>
      </c>
      <c r="J218" s="26">
        <f>SUM(Taulukko5[[#This Row],[Väestö, 18-64-vuotiaat]:[Vieraskieliset]])</f>
        <v>148980.61000000004</v>
      </c>
      <c r="L218" s="32">
        <v>148863.40999999974</v>
      </c>
      <c r="N218" s="39">
        <v>148382.84631524197</v>
      </c>
      <c r="O218" s="39">
        <v>156980.90155895555</v>
      </c>
      <c r="P218" s="42">
        <f>(Taulukko6[[#This Row],[Valtionosuuden lisäys vuodelle 2025, ilman siirtymäajan rahoitusta*]]*0.5)+(O218*0.5)</f>
        <v>152922.15577947765</v>
      </c>
      <c r="Q218" s="42">
        <f>(Taulukko6[[#This Row],[Valtionosuuden lisäys vuodelle 2025, ilman siirtymäajan rahoitusta*]]*0.75)+(O218*0.25)</f>
        <v>150892.78288973868</v>
      </c>
      <c r="R218" s="42">
        <f>(Taulukko6[[#This Row],[Valtionosuuden lisäys vuodelle 2025, ilman siirtymäajan rahoitusta*]]*1)+(O218*0)</f>
        <v>148863.40999999974</v>
      </c>
    </row>
    <row r="219" spans="1:18" x14ac:dyDescent="0.25">
      <c r="A219" s="21">
        <v>689</v>
      </c>
      <c r="B219" s="21" t="s">
        <v>262</v>
      </c>
      <c r="C219" s="26">
        <v>1349</v>
      </c>
      <c r="D219" s="26">
        <v>229</v>
      </c>
      <c r="E219" s="26">
        <v>111</v>
      </c>
      <c r="G219" s="26">
        <f>Taulukko3[[#This Row],[Väestö, 18-64-vuotiaat (2023 ennuste)]]*Taulukko4[Perushinnat, €]</f>
        <v>132485.2900000001</v>
      </c>
      <c r="H219" s="26">
        <f>Taulukko3[[#This Row],[Työttömät ja palveluissa olevat (2022)]]*Taulukko4[[ ]]</f>
        <v>200858.18999999992</v>
      </c>
      <c r="I219" s="26">
        <f>Taulukko3[[#This Row],[Vieraskieliset (2022)]]*Taulukko4[[  ]]</f>
        <v>7455.870000000109</v>
      </c>
      <c r="J219" s="26">
        <f>SUM(Taulukko5[[#This Row],[Väestö, 18-64-vuotiaat]:[Vieraskieliset]])</f>
        <v>340799.35000000009</v>
      </c>
      <c r="L219" s="32">
        <v>340565.42999999982</v>
      </c>
      <c r="N219" s="39">
        <v>433465.53833851061</v>
      </c>
      <c r="O219" s="39">
        <v>458582.73171652795</v>
      </c>
      <c r="P219" s="42">
        <f>(Taulukko6[[#This Row],[Valtionosuuden lisäys vuodelle 2025, ilman siirtymäajan rahoitusta*]]*0.5)+(O219*0.5)</f>
        <v>399574.08085826389</v>
      </c>
      <c r="Q219" s="42">
        <f>(Taulukko6[[#This Row],[Valtionosuuden lisäys vuodelle 2025, ilman siirtymäajan rahoitusta*]]*0.75)+(O219*0.25)</f>
        <v>370069.75542913185</v>
      </c>
      <c r="R219" s="42">
        <f>(Taulukko6[[#This Row],[Valtionosuuden lisäys vuodelle 2025, ilman siirtymäajan rahoitusta*]]*1)+(O219*0)</f>
        <v>340565.42999999982</v>
      </c>
    </row>
    <row r="220" spans="1:18" x14ac:dyDescent="0.25">
      <c r="A220" s="21">
        <v>691</v>
      </c>
      <c r="B220" s="21" t="s">
        <v>263</v>
      </c>
      <c r="C220" s="26">
        <v>1263</v>
      </c>
      <c r="D220" s="26">
        <v>96</v>
      </c>
      <c r="E220" s="26">
        <v>9</v>
      </c>
      <c r="G220" s="26">
        <f>Taulukko3[[#This Row],[Väestö, 18-64-vuotiaat (2023 ennuste)]]*Taulukko4[Perushinnat, €]</f>
        <v>124039.23000000008</v>
      </c>
      <c r="H220" s="26">
        <f>Taulukko3[[#This Row],[Työttömät ja palveluissa olevat (2022)]]*Taulukko4[[ ]]</f>
        <v>84202.559999999969</v>
      </c>
      <c r="I220" s="26">
        <f>Taulukko3[[#This Row],[Vieraskieliset (2022)]]*Taulukko4[[  ]]</f>
        <v>604.53000000000884</v>
      </c>
      <c r="J220" s="26">
        <f>SUM(Taulukko5[[#This Row],[Väestö, 18-64-vuotiaat]:[Vieraskieliset]])</f>
        <v>208846.32000000004</v>
      </c>
      <c r="L220" s="32">
        <v>208637.59999999951</v>
      </c>
      <c r="N220" s="39">
        <v>143098.66692559904</v>
      </c>
      <c r="O220" s="39">
        <v>151390.52999522991</v>
      </c>
      <c r="P220" s="42">
        <f>(Taulukko6[[#This Row],[Valtionosuuden lisäys vuodelle 2025, ilman siirtymäajan rahoitusta*]]*0.5)+(O220*0.5)</f>
        <v>180014.06499761471</v>
      </c>
      <c r="Q220" s="42">
        <f>(Taulukko6[[#This Row],[Valtionosuuden lisäys vuodelle 2025, ilman siirtymäajan rahoitusta*]]*0.75)+(O220*0.25)</f>
        <v>194325.83249880711</v>
      </c>
      <c r="R220" s="42">
        <f>(Taulukko6[[#This Row],[Valtionosuuden lisäys vuodelle 2025, ilman siirtymäajan rahoitusta*]]*1)+(O220*0)</f>
        <v>208637.59999999951</v>
      </c>
    </row>
    <row r="221" spans="1:18" x14ac:dyDescent="0.25">
      <c r="A221" s="21">
        <v>694</v>
      </c>
      <c r="B221" s="21" t="s">
        <v>264</v>
      </c>
      <c r="C221" s="26">
        <v>16288</v>
      </c>
      <c r="D221" s="26">
        <v>1924</v>
      </c>
      <c r="E221" s="26">
        <v>1568</v>
      </c>
      <c r="G221" s="26">
        <f>Taulukko3[[#This Row],[Väestö, 18-64-vuotiaat (2023 ennuste)]]*Taulukko4[Perushinnat, €]</f>
        <v>1599644.4800000011</v>
      </c>
      <c r="H221" s="26">
        <f>Taulukko3[[#This Row],[Työttömät ja palveluissa olevat (2022)]]*Taulukko4[[ ]]</f>
        <v>1687559.6399999994</v>
      </c>
      <c r="I221" s="26">
        <f>Taulukko3[[#This Row],[Vieraskieliset (2022)]]*Taulukko4[[  ]]</f>
        <v>105322.56000000154</v>
      </c>
      <c r="J221" s="26">
        <f>SUM(Taulukko5[[#This Row],[Väestö, 18-64-vuotiaat]:[Vieraskieliset]])</f>
        <v>3392526.680000002</v>
      </c>
      <c r="L221" s="32">
        <v>3390255.5599999875</v>
      </c>
      <c r="N221" s="39">
        <v>2819984.2776340824</v>
      </c>
      <c r="O221" s="39">
        <v>2983388.4797208225</v>
      </c>
      <c r="P221" s="42">
        <f>(Taulukko6[[#This Row],[Valtionosuuden lisäys vuodelle 2025, ilman siirtymäajan rahoitusta*]]*0.5)+(O221*0.5)</f>
        <v>3186822.019860405</v>
      </c>
      <c r="Q221" s="42">
        <f>(Taulukko6[[#This Row],[Valtionosuuden lisäys vuodelle 2025, ilman siirtymäajan rahoitusta*]]*0.75)+(O221*0.25)</f>
        <v>3288538.7899301965</v>
      </c>
      <c r="R221" s="42">
        <f>(Taulukko6[[#This Row],[Valtionosuuden lisäys vuodelle 2025, ilman siirtymäajan rahoitusta*]]*1)+(O221*0)</f>
        <v>3390255.5599999875</v>
      </c>
    </row>
    <row r="222" spans="1:18" x14ac:dyDescent="0.25">
      <c r="A222" s="21">
        <v>697</v>
      </c>
      <c r="B222" s="21" t="s">
        <v>265</v>
      </c>
      <c r="C222" s="26">
        <v>531</v>
      </c>
      <c r="D222" s="26">
        <v>70</v>
      </c>
      <c r="E222" s="26">
        <v>20</v>
      </c>
      <c r="G222" s="26">
        <f>Taulukko3[[#This Row],[Väestö, 18-64-vuotiaat (2023 ennuste)]]*Taulukko4[Perushinnat, €]</f>
        <v>52149.510000000031</v>
      </c>
      <c r="H222" s="26">
        <f>Taulukko3[[#This Row],[Työttömät ja palveluissa olevat (2022)]]*Taulukko4[[ ]]</f>
        <v>61397.699999999975</v>
      </c>
      <c r="I222" s="26">
        <f>Taulukko3[[#This Row],[Vieraskieliset (2022)]]*Taulukko4[[  ]]</f>
        <v>1343.4000000000196</v>
      </c>
      <c r="J222" s="26">
        <f>SUM(Taulukko5[[#This Row],[Väestö, 18-64-vuotiaat]:[Vieraskieliset]])</f>
        <v>114890.61000000003</v>
      </c>
      <c r="L222" s="32">
        <v>114795.56999999983</v>
      </c>
      <c r="N222" s="39">
        <v>291096.49432822061</v>
      </c>
      <c r="O222" s="39">
        <v>307964.10269157559</v>
      </c>
      <c r="P222" s="42">
        <f>(Taulukko6[[#This Row],[Valtionosuuden lisäys vuodelle 2025, ilman siirtymäajan rahoitusta*]]*0.5)+(O222*0.5)</f>
        <v>211379.83634578771</v>
      </c>
      <c r="Q222" s="42">
        <f>(Taulukko6[[#This Row],[Valtionosuuden lisäys vuodelle 2025, ilman siirtymäajan rahoitusta*]]*0.75)+(O222*0.25)</f>
        <v>163087.70317289379</v>
      </c>
      <c r="R222" s="42">
        <f>(Taulukko6[[#This Row],[Valtionosuuden lisäys vuodelle 2025, ilman siirtymäajan rahoitusta*]]*1)+(O222*0)</f>
        <v>114795.56999999983</v>
      </c>
    </row>
    <row r="223" spans="1:18" x14ac:dyDescent="0.25">
      <c r="A223" s="21">
        <v>698</v>
      </c>
      <c r="B223" s="21" t="s">
        <v>266</v>
      </c>
      <c r="C223" s="26">
        <v>38518</v>
      </c>
      <c r="D223" s="26">
        <v>4382</v>
      </c>
      <c r="E223" s="26">
        <v>2502</v>
      </c>
      <c r="G223" s="26">
        <f>Taulukko3[[#This Row],[Väestö, 18-64-vuotiaat (2023 ennuste)]]*Taulukko4[Perushinnat, €]</f>
        <v>3782852.7800000026</v>
      </c>
      <c r="H223" s="26">
        <f>Taulukko3[[#This Row],[Työttömät ja palveluissa olevat (2022)]]*Taulukko4[[ ]]</f>
        <v>3843496.0199999986</v>
      </c>
      <c r="I223" s="26">
        <f>Taulukko3[[#This Row],[Vieraskieliset (2022)]]*Taulukko4[[  ]]</f>
        <v>168059.34000000247</v>
      </c>
      <c r="J223" s="26">
        <f>SUM(Taulukko5[[#This Row],[Väestö, 18-64-vuotiaat]:[Vieraskieliset]])</f>
        <v>7794408.1400000034</v>
      </c>
      <c r="L223" s="32">
        <v>7789237.1799999978</v>
      </c>
      <c r="N223" s="39">
        <v>9211891.0270759836</v>
      </c>
      <c r="O223" s="39">
        <v>9745674.7488250434</v>
      </c>
      <c r="P223" s="42">
        <f>(Taulukko6[[#This Row],[Valtionosuuden lisäys vuodelle 2025, ilman siirtymäajan rahoitusta*]]*0.5)+(O223*0.5)</f>
        <v>8767455.9644125216</v>
      </c>
      <c r="Q223" s="42">
        <f>(Taulukko6[[#This Row],[Valtionosuuden lisäys vuodelle 2025, ilman siirtymäajan rahoitusta*]]*0.75)+(O223*0.25)</f>
        <v>8278346.5722062588</v>
      </c>
      <c r="R223" s="42">
        <f>(Taulukko6[[#This Row],[Valtionosuuden lisäys vuodelle 2025, ilman siirtymäajan rahoitusta*]]*1)+(O223*0)</f>
        <v>7789237.1799999978</v>
      </c>
    </row>
    <row r="224" spans="1:18" x14ac:dyDescent="0.25">
      <c r="A224" s="21">
        <v>700</v>
      </c>
      <c r="B224" s="21" t="s">
        <v>267</v>
      </c>
      <c r="C224" s="26">
        <v>2298</v>
      </c>
      <c r="D224" s="26">
        <v>272</v>
      </c>
      <c r="E224" s="26">
        <v>153</v>
      </c>
      <c r="G224" s="26">
        <f>Taulukko3[[#This Row],[Väestö, 18-64-vuotiaat (2023 ennuste)]]*Taulukko4[Perushinnat, €]</f>
        <v>225686.58000000016</v>
      </c>
      <c r="H224" s="26">
        <f>Taulukko3[[#This Row],[Työttömät ja palveluissa olevat (2022)]]*Taulukko4[[ ]]</f>
        <v>238573.91999999993</v>
      </c>
      <c r="I224" s="26">
        <f>Taulukko3[[#This Row],[Vieraskieliset (2022)]]*Taulukko4[[  ]]</f>
        <v>10277.010000000151</v>
      </c>
      <c r="J224" s="26">
        <f>SUM(Taulukko5[[#This Row],[Väestö, 18-64-vuotiaat]:[Vieraskieliset]])</f>
        <v>474537.51000000024</v>
      </c>
      <c r="L224" s="32">
        <v>474161.1099999994</v>
      </c>
      <c r="N224" s="39">
        <v>497033.47289412015</v>
      </c>
      <c r="O224" s="39">
        <v>525834.11504408461</v>
      </c>
      <c r="P224" s="42">
        <f>(Taulukko6[[#This Row],[Valtionosuuden lisäys vuodelle 2025, ilman siirtymäajan rahoitusta*]]*0.5)+(O224*0.5)</f>
        <v>499997.61252204201</v>
      </c>
      <c r="Q224" s="42">
        <f>(Taulukko6[[#This Row],[Valtionosuuden lisäys vuodelle 2025, ilman siirtymäajan rahoitusta*]]*0.75)+(O224*0.25)</f>
        <v>487079.36126102071</v>
      </c>
      <c r="R224" s="42">
        <f>(Taulukko6[[#This Row],[Valtionosuuden lisäys vuodelle 2025, ilman siirtymäajan rahoitusta*]]*1)+(O224*0)</f>
        <v>474161.1099999994</v>
      </c>
    </row>
    <row r="225" spans="1:18" x14ac:dyDescent="0.25">
      <c r="A225" s="21">
        <v>702</v>
      </c>
      <c r="B225" s="21" t="s">
        <v>268</v>
      </c>
      <c r="C225" s="26">
        <v>1846</v>
      </c>
      <c r="D225" s="26">
        <v>238</v>
      </c>
      <c r="E225" s="26">
        <v>69</v>
      </c>
      <c r="G225" s="26">
        <f>Taulukko3[[#This Row],[Väestö, 18-64-vuotiaat (2023 ennuste)]]*Taulukko4[Perushinnat, €]</f>
        <v>181295.66000000012</v>
      </c>
      <c r="H225" s="26">
        <f>Taulukko3[[#This Row],[Työttömät ja palveluissa olevat (2022)]]*Taulukko4[[ ]]</f>
        <v>208752.17999999993</v>
      </c>
      <c r="I225" s="26">
        <f>Taulukko3[[#This Row],[Vieraskieliset (2022)]]*Taulukko4[[  ]]</f>
        <v>4634.7300000000678</v>
      </c>
      <c r="J225" s="26">
        <f>SUM(Taulukko5[[#This Row],[Väestö, 18-64-vuotiaat]:[Vieraskieliset]])</f>
        <v>394682.57000000012</v>
      </c>
      <c r="L225" s="32">
        <v>394365.05000000028</v>
      </c>
      <c r="N225" s="39">
        <v>461000.76263756567</v>
      </c>
      <c r="O225" s="39">
        <v>487713.48666855576</v>
      </c>
      <c r="P225" s="42">
        <f>(Taulukko6[[#This Row],[Valtionosuuden lisäys vuodelle 2025, ilman siirtymäajan rahoitusta*]]*0.5)+(O225*0.5)</f>
        <v>441039.26833427802</v>
      </c>
      <c r="Q225" s="42">
        <f>(Taulukko6[[#This Row],[Valtionosuuden lisäys vuodelle 2025, ilman siirtymäajan rahoitusta*]]*0.75)+(O225*0.25)</f>
        <v>417702.15916713915</v>
      </c>
      <c r="R225" s="42">
        <f>(Taulukko6[[#This Row],[Valtionosuuden lisäys vuodelle 2025, ilman siirtymäajan rahoitusta*]]*1)+(O225*0)</f>
        <v>394365.05000000028</v>
      </c>
    </row>
    <row r="226" spans="1:18" x14ac:dyDescent="0.25">
      <c r="A226" s="21">
        <v>704</v>
      </c>
      <c r="B226" s="21" t="s">
        <v>269</v>
      </c>
      <c r="C226" s="26">
        <v>3597</v>
      </c>
      <c r="D226" s="26">
        <v>176</v>
      </c>
      <c r="E226" s="26">
        <v>197</v>
      </c>
      <c r="G226" s="26">
        <f>Taulukko3[[#This Row],[Väestö, 18-64-vuotiaat (2023 ennuste)]]*Taulukko4[Perushinnat, €]</f>
        <v>353261.37000000023</v>
      </c>
      <c r="H226" s="26">
        <f>Taulukko3[[#This Row],[Työttömät ja palveluissa olevat (2022)]]*Taulukko4[[ ]]</f>
        <v>154371.35999999993</v>
      </c>
      <c r="I226" s="26">
        <f>Taulukko3[[#This Row],[Vieraskieliset (2022)]]*Taulukko4[[  ]]</f>
        <v>13232.490000000194</v>
      </c>
      <c r="J226" s="26">
        <f>SUM(Taulukko5[[#This Row],[Väestö, 18-64-vuotiaat]:[Vieraskieliset]])</f>
        <v>520865.22000000032</v>
      </c>
      <c r="L226" s="32">
        <v>520343.77999999723</v>
      </c>
      <c r="N226" s="39">
        <v>227022.53475416734</v>
      </c>
      <c r="O226" s="39">
        <v>240177.37268763882</v>
      </c>
      <c r="P226" s="42">
        <f>(Taulukko6[[#This Row],[Valtionosuuden lisäys vuodelle 2025, ilman siirtymäajan rahoitusta*]]*0.5)+(O226*0.5)</f>
        <v>380260.57634381804</v>
      </c>
      <c r="Q226" s="42">
        <f>(Taulukko6[[#This Row],[Valtionosuuden lisäys vuodelle 2025, ilman siirtymäajan rahoitusta*]]*0.75)+(O226*0.25)</f>
        <v>450302.17817190761</v>
      </c>
      <c r="R226" s="42">
        <f>(Taulukko6[[#This Row],[Valtionosuuden lisäys vuodelle 2025, ilman siirtymäajan rahoitusta*]]*1)+(O226*0)</f>
        <v>520343.77999999723</v>
      </c>
    </row>
    <row r="227" spans="1:18" x14ac:dyDescent="0.25">
      <c r="A227" s="21">
        <v>707</v>
      </c>
      <c r="B227" s="21" t="s">
        <v>270</v>
      </c>
      <c r="C227" s="26">
        <v>886</v>
      </c>
      <c r="D227" s="26">
        <v>162</v>
      </c>
      <c r="E227" s="26">
        <v>69</v>
      </c>
      <c r="G227" s="26">
        <f>Taulukko3[[#This Row],[Väestö, 18-64-vuotiaat (2023 ennuste)]]*Taulukko4[Perushinnat, €]</f>
        <v>87014.060000000056</v>
      </c>
      <c r="H227" s="26">
        <f>Taulukko3[[#This Row],[Työttömät ja palveluissa olevat (2022)]]*Taulukko4[[ ]]</f>
        <v>142091.81999999995</v>
      </c>
      <c r="I227" s="26">
        <f>Taulukko3[[#This Row],[Vieraskieliset (2022)]]*Taulukko4[[  ]]</f>
        <v>4634.7300000000678</v>
      </c>
      <c r="J227" s="26">
        <f>SUM(Taulukko5[[#This Row],[Väestö, 18-64-vuotiaat]:[Vieraskieliset]])</f>
        <v>233740.61000000007</v>
      </c>
      <c r="L227" s="32">
        <v>233585.25</v>
      </c>
      <c r="N227" s="39">
        <v>468516.84854693082</v>
      </c>
      <c r="O227" s="39">
        <v>495665.0927439644</v>
      </c>
      <c r="P227" s="42">
        <f>(Taulukko6[[#This Row],[Valtionosuuden lisäys vuodelle 2025, ilman siirtymäajan rahoitusta*]]*0.5)+(O227*0.5)</f>
        <v>364625.1713719822</v>
      </c>
      <c r="Q227" s="42">
        <f>(Taulukko6[[#This Row],[Valtionosuuden lisäys vuodelle 2025, ilman siirtymäajan rahoitusta*]]*0.75)+(O227*0.25)</f>
        <v>299105.2106859911</v>
      </c>
      <c r="R227" s="42">
        <f>(Taulukko6[[#This Row],[Valtionosuuden lisäys vuodelle 2025, ilman siirtymäajan rahoitusta*]]*1)+(O227*0)</f>
        <v>233585.25</v>
      </c>
    </row>
    <row r="228" spans="1:18" x14ac:dyDescent="0.25">
      <c r="A228" s="21">
        <v>710</v>
      </c>
      <c r="B228" s="21" t="s">
        <v>271</v>
      </c>
      <c r="C228" s="26">
        <v>14456</v>
      </c>
      <c r="D228" s="26">
        <v>1491</v>
      </c>
      <c r="E228" s="26">
        <v>1464</v>
      </c>
      <c r="G228" s="26">
        <f>Taulukko3[[#This Row],[Väestö, 18-64-vuotiaat (2023 ennuste)]]*Taulukko4[Perushinnat, €]</f>
        <v>1419723.7600000009</v>
      </c>
      <c r="H228" s="26">
        <f>Taulukko3[[#This Row],[Työttömät ja palveluissa olevat (2022)]]*Taulukko4[[ ]]</f>
        <v>1307771.0099999995</v>
      </c>
      <c r="I228" s="26">
        <f>Taulukko3[[#This Row],[Vieraskieliset (2022)]]*Taulukko4[[  ]]</f>
        <v>98336.880000001431</v>
      </c>
      <c r="J228" s="26">
        <f>SUM(Taulukko5[[#This Row],[Väestö, 18-64-vuotiaat]:[Vieraskieliset]])</f>
        <v>2825831.6500000018</v>
      </c>
      <c r="L228" s="32">
        <v>2823670.2899999917</v>
      </c>
      <c r="N228" s="39">
        <v>2022170.701420028</v>
      </c>
      <c r="O228" s="39">
        <v>2139345.5355385891</v>
      </c>
      <c r="P228" s="42">
        <f>(Taulukko6[[#This Row],[Valtionosuuden lisäys vuodelle 2025, ilman siirtymäajan rahoitusta*]]*0.5)+(O228*0.5)</f>
        <v>2481507.9127692906</v>
      </c>
      <c r="Q228" s="42">
        <f>(Taulukko6[[#This Row],[Valtionosuuden lisäys vuodelle 2025, ilman siirtymäajan rahoitusta*]]*0.75)+(O228*0.25)</f>
        <v>2652589.1013846411</v>
      </c>
      <c r="R228" s="42">
        <f>(Taulukko6[[#This Row],[Valtionosuuden lisäys vuodelle 2025, ilman siirtymäajan rahoitusta*]]*1)+(O228*0)</f>
        <v>2823670.2899999917</v>
      </c>
    </row>
    <row r="229" spans="1:18" x14ac:dyDescent="0.25">
      <c r="A229" s="21">
        <v>729</v>
      </c>
      <c r="B229" s="21" t="s">
        <v>272</v>
      </c>
      <c r="C229" s="26">
        <v>4211</v>
      </c>
      <c r="D229" s="26">
        <v>700</v>
      </c>
      <c r="E229" s="26">
        <v>121</v>
      </c>
      <c r="G229" s="26">
        <f>Taulukko3[[#This Row],[Väestö, 18-64-vuotiaat (2023 ennuste)]]*Taulukko4[Perushinnat, €]</f>
        <v>413562.31000000029</v>
      </c>
      <c r="H229" s="26">
        <f>Taulukko3[[#This Row],[Työttömät ja palveluissa olevat (2022)]]*Taulukko4[[ ]]</f>
        <v>613976.99999999977</v>
      </c>
      <c r="I229" s="26">
        <f>Taulukko3[[#This Row],[Vieraskieliset (2022)]]*Taulukko4[[  ]]</f>
        <v>8127.5700000001189</v>
      </c>
      <c r="J229" s="26">
        <f>SUM(Taulukko5[[#This Row],[Väestö, 18-64-vuotiaat]:[Vieraskieliset]])</f>
        <v>1035666.8800000001</v>
      </c>
      <c r="L229" s="32">
        <v>1034960.240000001</v>
      </c>
      <c r="N229" s="39">
        <v>1607099.0921303965</v>
      </c>
      <c r="O229" s="39">
        <v>1700222.5704797916</v>
      </c>
      <c r="P229" s="42">
        <f>(Taulukko6[[#This Row],[Valtionosuuden lisäys vuodelle 2025, ilman siirtymäajan rahoitusta*]]*0.5)+(O229*0.5)</f>
        <v>1367591.4052398964</v>
      </c>
      <c r="Q229" s="42">
        <f>(Taulukko6[[#This Row],[Valtionosuuden lisäys vuodelle 2025, ilman siirtymäajan rahoitusta*]]*0.75)+(O229*0.25)</f>
        <v>1201275.8226199485</v>
      </c>
      <c r="R229" s="42">
        <f>(Taulukko6[[#This Row],[Valtionosuuden lisäys vuodelle 2025, ilman siirtymäajan rahoitusta*]]*1)+(O229*0)</f>
        <v>1034960.240000001</v>
      </c>
    </row>
    <row r="230" spans="1:18" x14ac:dyDescent="0.25">
      <c r="A230" s="21">
        <v>732</v>
      </c>
      <c r="B230" s="21" t="s">
        <v>273</v>
      </c>
      <c r="C230" s="26">
        <v>1494</v>
      </c>
      <c r="D230" s="26">
        <v>253</v>
      </c>
      <c r="E230" s="26">
        <v>102</v>
      </c>
      <c r="G230" s="26">
        <f>Taulukko3[[#This Row],[Väestö, 18-64-vuotiaat (2023 ennuste)]]*Taulukko4[Perushinnat, €]</f>
        <v>146725.74000000011</v>
      </c>
      <c r="H230" s="26">
        <f>Taulukko3[[#This Row],[Työttömät ja palveluissa olevat (2022)]]*Taulukko4[[ ]]</f>
        <v>221908.82999999993</v>
      </c>
      <c r="I230" s="26">
        <f>Taulukko3[[#This Row],[Vieraskieliset (2022)]]*Taulukko4[[  ]]</f>
        <v>6851.3400000001002</v>
      </c>
      <c r="J230" s="26">
        <f>SUM(Taulukko5[[#This Row],[Väestö, 18-64-vuotiaat]:[Vieraskieliset]])</f>
        <v>375485.91000000015</v>
      </c>
      <c r="L230" s="32">
        <v>375227.6700000001</v>
      </c>
      <c r="N230" s="39">
        <v>495026.63118934212</v>
      </c>
      <c r="O230" s="39">
        <v>523710.98674505687</v>
      </c>
      <c r="P230" s="42">
        <f>(Taulukko6[[#This Row],[Valtionosuuden lisäys vuodelle 2025, ilman siirtymäajan rahoitusta*]]*0.5)+(O230*0.5)</f>
        <v>449469.32837252849</v>
      </c>
      <c r="Q230" s="42">
        <f>(Taulukko6[[#This Row],[Valtionosuuden lisäys vuodelle 2025, ilman siirtymäajan rahoitusta*]]*0.75)+(O230*0.25)</f>
        <v>412348.49918626429</v>
      </c>
      <c r="R230" s="42">
        <f>(Taulukko6[[#This Row],[Valtionosuuden lisäys vuodelle 2025, ilman siirtymäajan rahoitusta*]]*1)+(O230*0)</f>
        <v>375227.6700000001</v>
      </c>
    </row>
    <row r="231" spans="1:18" x14ac:dyDescent="0.25">
      <c r="A231" s="21">
        <v>734</v>
      </c>
      <c r="B231" s="21" t="s">
        <v>274</v>
      </c>
      <c r="C231" s="26">
        <v>26965</v>
      </c>
      <c r="D231" s="26">
        <v>3412</v>
      </c>
      <c r="E231" s="26">
        <v>3639</v>
      </c>
      <c r="G231" s="26">
        <f>Taulukko3[[#This Row],[Väestö, 18-64-vuotiaat (2023 ennuste)]]*Taulukko4[Perushinnat, €]</f>
        <v>2648232.6500000018</v>
      </c>
      <c r="H231" s="26">
        <f>Taulukko3[[#This Row],[Työttömät ja palveluissa olevat (2022)]]*Taulukko4[[ ]]</f>
        <v>2992699.3199999989</v>
      </c>
      <c r="I231" s="26">
        <f>Taulukko3[[#This Row],[Vieraskieliset (2022)]]*Taulukko4[[  ]]</f>
        <v>244431.63000000358</v>
      </c>
      <c r="J231" s="26">
        <f>SUM(Taulukko5[[#This Row],[Väestö, 18-64-vuotiaat]:[Vieraskieliset]])</f>
        <v>5885363.6000000043</v>
      </c>
      <c r="L231" s="32">
        <v>5881343.599999994</v>
      </c>
      <c r="N231" s="39">
        <v>5975861.4537049327</v>
      </c>
      <c r="O231" s="39">
        <v>6322133.1972633088</v>
      </c>
      <c r="P231" s="42">
        <f>(Taulukko6[[#This Row],[Valtionosuuden lisäys vuodelle 2025, ilman siirtymäajan rahoitusta*]]*0.5)+(O231*0.5)</f>
        <v>6101738.398631651</v>
      </c>
      <c r="Q231" s="42">
        <f>(Taulukko6[[#This Row],[Valtionosuuden lisäys vuodelle 2025, ilman siirtymäajan rahoitusta*]]*0.75)+(O231*0.25)</f>
        <v>5991540.9993158225</v>
      </c>
      <c r="R231" s="42">
        <f>(Taulukko6[[#This Row],[Valtionosuuden lisäys vuodelle 2025, ilman siirtymäajan rahoitusta*]]*1)+(O231*0)</f>
        <v>5881343.599999994</v>
      </c>
    </row>
    <row r="232" spans="1:18" x14ac:dyDescent="0.25">
      <c r="A232" s="21">
        <v>738</v>
      </c>
      <c r="B232" s="21" t="s">
        <v>275</v>
      </c>
      <c r="C232" s="26">
        <v>1557</v>
      </c>
      <c r="D232" s="26">
        <v>99</v>
      </c>
      <c r="E232" s="26">
        <v>114</v>
      </c>
      <c r="G232" s="26">
        <f>Taulukko3[[#This Row],[Väestö, 18-64-vuotiaat (2023 ennuste)]]*Taulukko4[Perushinnat, €]</f>
        <v>152912.97000000009</v>
      </c>
      <c r="H232" s="26">
        <f>Taulukko3[[#This Row],[Työttömät ja palveluissa olevat (2022)]]*Taulukko4[[ ]]</f>
        <v>86833.88999999997</v>
      </c>
      <c r="I232" s="26">
        <f>Taulukko3[[#This Row],[Vieraskieliset (2022)]]*Taulukko4[[  ]]</f>
        <v>7657.380000000112</v>
      </c>
      <c r="J232" s="26">
        <f>SUM(Taulukko5[[#This Row],[Väestö, 18-64-vuotiaat]:[Vieraskieliset]])</f>
        <v>247404.24000000017</v>
      </c>
      <c r="L232" s="32">
        <v>247171.43999999933</v>
      </c>
      <c r="N232" s="39">
        <v>162577.92956935836</v>
      </c>
      <c r="O232" s="39">
        <v>171998.5199850197</v>
      </c>
      <c r="P232" s="42">
        <f>(Taulukko6[[#This Row],[Valtionosuuden lisäys vuodelle 2025, ilman siirtymäajan rahoitusta*]]*0.5)+(O232*0.5)</f>
        <v>209584.97999250953</v>
      </c>
      <c r="Q232" s="42">
        <f>(Taulukko6[[#This Row],[Valtionosuuden lisäys vuodelle 2025, ilman siirtymäajan rahoitusta*]]*0.75)+(O232*0.25)</f>
        <v>228378.20999625442</v>
      </c>
      <c r="R232" s="42">
        <f>(Taulukko6[[#This Row],[Valtionosuuden lisäys vuodelle 2025, ilman siirtymäajan rahoitusta*]]*1)+(O232*0)</f>
        <v>247171.43999999933</v>
      </c>
    </row>
    <row r="233" spans="1:18" x14ac:dyDescent="0.25">
      <c r="A233" s="21">
        <v>739</v>
      </c>
      <c r="B233" s="21" t="s">
        <v>276</v>
      </c>
      <c r="C233" s="26">
        <v>1440</v>
      </c>
      <c r="D233" s="26">
        <v>162</v>
      </c>
      <c r="E233" s="26">
        <v>54</v>
      </c>
      <c r="G233" s="26">
        <f>Taulukko3[[#This Row],[Väestö, 18-64-vuotiaat (2023 ennuste)]]*Taulukko4[Perushinnat, €]</f>
        <v>141422.40000000008</v>
      </c>
      <c r="H233" s="26">
        <f>Taulukko3[[#This Row],[Työttömät ja palveluissa olevat (2022)]]*Taulukko4[[ ]]</f>
        <v>142091.81999999995</v>
      </c>
      <c r="I233" s="26">
        <f>Taulukko3[[#This Row],[Vieraskieliset (2022)]]*Taulukko4[[  ]]</f>
        <v>3627.180000000053</v>
      </c>
      <c r="J233" s="26">
        <f>SUM(Taulukko5[[#This Row],[Väestö, 18-64-vuotiaat]:[Vieraskieliset]])</f>
        <v>287141.40000000008</v>
      </c>
      <c r="L233" s="32">
        <v>286888.6799999997</v>
      </c>
      <c r="N233" s="39">
        <v>346002.60092408478</v>
      </c>
      <c r="O233" s="39">
        <v>366051.74778364511</v>
      </c>
      <c r="P233" s="42">
        <f>(Taulukko6[[#This Row],[Valtionosuuden lisäys vuodelle 2025, ilman siirtymäajan rahoitusta*]]*0.5)+(O233*0.5)</f>
        <v>326470.21389182238</v>
      </c>
      <c r="Q233" s="42">
        <f>(Taulukko6[[#This Row],[Valtionosuuden lisäys vuodelle 2025, ilman siirtymäajan rahoitusta*]]*0.75)+(O233*0.25)</f>
        <v>306679.44694591104</v>
      </c>
      <c r="R233" s="42">
        <f>(Taulukko6[[#This Row],[Valtionosuuden lisäys vuodelle 2025, ilman siirtymäajan rahoitusta*]]*1)+(O233*0)</f>
        <v>286888.6799999997</v>
      </c>
    </row>
    <row r="234" spans="1:18" x14ac:dyDescent="0.25">
      <c r="A234" s="21">
        <v>740</v>
      </c>
      <c r="B234" s="21" t="s">
        <v>277</v>
      </c>
      <c r="C234" s="26">
        <v>15663</v>
      </c>
      <c r="D234" s="26">
        <v>2373</v>
      </c>
      <c r="E234" s="26">
        <v>1399</v>
      </c>
      <c r="G234" s="26">
        <f>Taulukko3[[#This Row],[Väestö, 18-64-vuotiaat (2023 ennuste)]]*Taulukko4[Perushinnat, €]</f>
        <v>1538263.2300000009</v>
      </c>
      <c r="H234" s="26">
        <f>Taulukko3[[#This Row],[Työttömät ja palveluissa olevat (2022)]]*Taulukko4[[ ]]</f>
        <v>2081382.0299999993</v>
      </c>
      <c r="I234" s="26">
        <f>Taulukko3[[#This Row],[Vieraskieliset (2022)]]*Taulukko4[[  ]]</f>
        <v>93970.83000000137</v>
      </c>
      <c r="J234" s="26">
        <f>SUM(Taulukko5[[#This Row],[Väestö, 18-64-vuotiaat]:[Vieraskieliset]])</f>
        <v>3713616.0900000017</v>
      </c>
      <c r="L234" s="32">
        <v>3711126.2499999935</v>
      </c>
      <c r="N234" s="39">
        <v>5029048.4278179128</v>
      </c>
      <c r="O234" s="39">
        <v>5320457.0190362334</v>
      </c>
      <c r="P234" s="42">
        <f>(Taulukko6[[#This Row],[Valtionosuuden lisäys vuodelle 2025, ilman siirtymäajan rahoitusta*]]*0.5)+(O234*0.5)</f>
        <v>4515791.634518113</v>
      </c>
      <c r="Q234" s="42">
        <f>(Taulukko6[[#This Row],[Valtionosuuden lisäys vuodelle 2025, ilman siirtymäajan rahoitusta*]]*0.75)+(O234*0.25)</f>
        <v>4113458.9422590537</v>
      </c>
      <c r="R234" s="42">
        <f>(Taulukko6[[#This Row],[Valtionosuuden lisäys vuodelle 2025, ilman siirtymäajan rahoitusta*]]*1)+(O234*0)</f>
        <v>3711126.2499999935</v>
      </c>
    </row>
    <row r="235" spans="1:18" x14ac:dyDescent="0.25">
      <c r="A235" s="21">
        <v>742</v>
      </c>
      <c r="B235" s="21" t="s">
        <v>278</v>
      </c>
      <c r="C235" s="26">
        <v>503</v>
      </c>
      <c r="D235" s="26">
        <v>86</v>
      </c>
      <c r="E235" s="26">
        <v>14</v>
      </c>
      <c r="G235" s="26">
        <f>Taulukko3[[#This Row],[Väestö, 18-64-vuotiaat (2023 ennuste)]]*Taulukko4[Perushinnat, €]</f>
        <v>49399.630000000034</v>
      </c>
      <c r="H235" s="26">
        <f>Taulukko3[[#This Row],[Työttömät ja palveluissa olevat (2022)]]*Taulukko4[[ ]]</f>
        <v>75431.459999999977</v>
      </c>
      <c r="I235" s="26">
        <f>Taulukko3[[#This Row],[Vieraskieliset (2022)]]*Taulukko4[[  ]]</f>
        <v>940.38000000001375</v>
      </c>
      <c r="J235" s="26">
        <f>SUM(Taulukko5[[#This Row],[Väestö, 18-64-vuotiaat]:[Vieraskieliset]])</f>
        <v>125771.47000000003</v>
      </c>
      <c r="L235" s="32">
        <v>125692.66999999966</v>
      </c>
      <c r="N235" s="39">
        <v>196554.38465743852</v>
      </c>
      <c r="O235" s="39">
        <v>207943.74333093627</v>
      </c>
      <c r="P235" s="42">
        <f>(Taulukko6[[#This Row],[Valtionosuuden lisäys vuodelle 2025, ilman siirtymäajan rahoitusta*]]*0.5)+(O235*0.5)</f>
        <v>166818.20666546797</v>
      </c>
      <c r="Q235" s="42">
        <f>(Taulukko6[[#This Row],[Valtionosuuden lisäys vuodelle 2025, ilman siirtymäajan rahoitusta*]]*0.75)+(O235*0.25)</f>
        <v>146255.43833273381</v>
      </c>
      <c r="R235" s="42">
        <f>(Taulukko6[[#This Row],[Valtionosuuden lisäys vuodelle 2025, ilman siirtymäajan rahoitusta*]]*1)+(O235*0)</f>
        <v>125692.66999999966</v>
      </c>
    </row>
    <row r="236" spans="1:18" x14ac:dyDescent="0.25">
      <c r="A236" s="21">
        <v>743</v>
      </c>
      <c r="B236" s="21" t="s">
        <v>279</v>
      </c>
      <c r="C236" s="26">
        <v>38522</v>
      </c>
      <c r="D236" s="26">
        <v>3419</v>
      </c>
      <c r="E236" s="26">
        <v>2302</v>
      </c>
      <c r="G236" s="26">
        <f>Taulukko3[[#This Row],[Väestö, 18-64-vuotiaat (2023 ennuste)]]*Taulukko4[Perushinnat, €]</f>
        <v>3783245.6200000024</v>
      </c>
      <c r="H236" s="26">
        <f>Taulukko3[[#This Row],[Työttömät ja palveluissa olevat (2022)]]*Taulukko4[[ ]]</f>
        <v>2998839.0899999989</v>
      </c>
      <c r="I236" s="26">
        <f>Taulukko3[[#This Row],[Vieraskieliset (2022)]]*Taulukko4[[  ]]</f>
        <v>154625.34000000227</v>
      </c>
      <c r="J236" s="26">
        <f>SUM(Taulukko5[[#This Row],[Väestö, 18-64-vuotiaat]:[Vieraskieliset]])</f>
        <v>6936710.0500000035</v>
      </c>
      <c r="L236" s="32">
        <v>6931457.1699999906</v>
      </c>
      <c r="N236" s="39">
        <v>7920808.4233528459</v>
      </c>
      <c r="O236" s="39">
        <v>8379780.2660560943</v>
      </c>
      <c r="P236" s="42">
        <f>(Taulukko6[[#This Row],[Valtionosuuden lisäys vuodelle 2025, ilman siirtymäajan rahoitusta*]]*0.5)+(O236*0.5)</f>
        <v>7655618.7180280425</v>
      </c>
      <c r="Q236" s="42">
        <f>(Taulukko6[[#This Row],[Valtionosuuden lisäys vuodelle 2025, ilman siirtymäajan rahoitusta*]]*0.75)+(O236*0.25)</f>
        <v>7293537.9440140165</v>
      </c>
      <c r="R236" s="42">
        <f>(Taulukko6[[#This Row],[Valtionosuuden lisäys vuodelle 2025, ilman siirtymäajan rahoitusta*]]*1)+(O236*0)</f>
        <v>6931457.1699999906</v>
      </c>
    </row>
    <row r="237" spans="1:18" x14ac:dyDescent="0.25">
      <c r="A237" s="21">
        <v>746</v>
      </c>
      <c r="B237" s="21" t="s">
        <v>280</v>
      </c>
      <c r="C237" s="26">
        <v>2292</v>
      </c>
      <c r="D237" s="26">
        <v>179</v>
      </c>
      <c r="E237" s="26">
        <v>120</v>
      </c>
      <c r="G237" s="26">
        <f>Taulukko3[[#This Row],[Väestö, 18-64-vuotiaat (2023 ennuste)]]*Taulukko4[Perushinnat, €]</f>
        <v>225097.32000000015</v>
      </c>
      <c r="H237" s="26">
        <f>Taulukko3[[#This Row],[Työttömät ja palveluissa olevat (2022)]]*Taulukko4[[ ]]</f>
        <v>157002.68999999994</v>
      </c>
      <c r="I237" s="26">
        <f>Taulukko3[[#This Row],[Vieraskieliset (2022)]]*Taulukko4[[  ]]</f>
        <v>8060.4000000001179</v>
      </c>
      <c r="J237" s="26">
        <f>SUM(Taulukko5[[#This Row],[Väestö, 18-64-vuotiaat]:[Vieraskieliset]])</f>
        <v>390160.41000000027</v>
      </c>
      <c r="L237" s="32">
        <v>389789.12999999977</v>
      </c>
      <c r="N237" s="39">
        <v>273132.16107927327</v>
      </c>
      <c r="O237" s="39">
        <v>288958.82479487039</v>
      </c>
      <c r="P237" s="42">
        <f>(Taulukko6[[#This Row],[Valtionosuuden lisäys vuodelle 2025, ilman siirtymäajan rahoitusta*]]*0.5)+(O237*0.5)</f>
        <v>339373.97739743511</v>
      </c>
      <c r="Q237" s="42">
        <f>(Taulukko6[[#This Row],[Valtionosuuden lisäys vuodelle 2025, ilman siirtymäajan rahoitusta*]]*0.75)+(O237*0.25)</f>
        <v>364581.55369871738</v>
      </c>
      <c r="R237" s="42">
        <f>(Taulukko6[[#This Row],[Valtionosuuden lisäys vuodelle 2025, ilman siirtymäajan rahoitusta*]]*1)+(O237*0)</f>
        <v>389789.12999999977</v>
      </c>
    </row>
    <row r="238" spans="1:18" x14ac:dyDescent="0.25">
      <c r="A238" s="21">
        <v>747</v>
      </c>
      <c r="B238" s="21" t="s">
        <v>281</v>
      </c>
      <c r="C238" s="26">
        <v>607</v>
      </c>
      <c r="D238" s="26">
        <v>89</v>
      </c>
      <c r="E238" s="26">
        <v>17</v>
      </c>
      <c r="G238" s="26">
        <f>Taulukko3[[#This Row],[Väestö, 18-64-vuotiaat (2023 ennuste)]]*Taulukko4[Perushinnat, €]</f>
        <v>59613.470000000038</v>
      </c>
      <c r="H238" s="26">
        <f>Taulukko3[[#This Row],[Työttömät ja palveluissa olevat (2022)]]*Taulukko4[[ ]]</f>
        <v>78062.789999999964</v>
      </c>
      <c r="I238" s="26">
        <f>Taulukko3[[#This Row],[Vieraskieliset (2022)]]*Taulukko4[[  ]]</f>
        <v>1141.8900000000167</v>
      </c>
      <c r="J238" s="26">
        <f>SUM(Taulukko5[[#This Row],[Väestö, 18-64-vuotiaat]:[Vieraskieliset]])</f>
        <v>138818.15000000002</v>
      </c>
      <c r="L238" s="32">
        <v>138713.10999999961</v>
      </c>
      <c r="N238" s="39">
        <v>167985.33107442409</v>
      </c>
      <c r="O238" s="39">
        <v>177719.25377895875</v>
      </c>
      <c r="P238" s="42">
        <f>(Taulukko6[[#This Row],[Valtionosuuden lisäys vuodelle 2025, ilman siirtymäajan rahoitusta*]]*0.5)+(O238*0.5)</f>
        <v>158216.18188947916</v>
      </c>
      <c r="Q238" s="42">
        <f>(Taulukko6[[#This Row],[Valtionosuuden lisäys vuodelle 2025, ilman siirtymäajan rahoitusta*]]*0.75)+(O238*0.25)</f>
        <v>148464.6459447394</v>
      </c>
      <c r="R238" s="42">
        <f>(Taulukko6[[#This Row],[Valtionosuuden lisäys vuodelle 2025, ilman siirtymäajan rahoitusta*]]*1)+(O238*0)</f>
        <v>138713.10999999961</v>
      </c>
    </row>
    <row r="239" spans="1:18" x14ac:dyDescent="0.25">
      <c r="A239" s="21">
        <v>748</v>
      </c>
      <c r="B239" s="21" t="s">
        <v>282</v>
      </c>
      <c r="C239" s="26">
        <v>2274</v>
      </c>
      <c r="D239" s="26">
        <v>256</v>
      </c>
      <c r="E239" s="26">
        <v>81</v>
      </c>
      <c r="G239" s="26">
        <f>Taulukko3[[#This Row],[Väestö, 18-64-vuotiaat (2023 ennuste)]]*Taulukko4[Perushinnat, €]</f>
        <v>223329.54000000015</v>
      </c>
      <c r="H239" s="26">
        <f>Taulukko3[[#This Row],[Työttömät ja palveluissa olevat (2022)]]*Taulukko4[[ ]]</f>
        <v>224540.15999999992</v>
      </c>
      <c r="I239" s="26">
        <f>Taulukko3[[#This Row],[Vieraskieliset (2022)]]*Taulukko4[[  ]]</f>
        <v>5440.7700000000796</v>
      </c>
      <c r="J239" s="26">
        <f>SUM(Taulukko5[[#This Row],[Väestö, 18-64-vuotiaat]:[Vieraskieliset]])</f>
        <v>453310.47000000015</v>
      </c>
      <c r="L239" s="32">
        <v>452930.94999999728</v>
      </c>
      <c r="N239" s="39">
        <v>494429.98805611499</v>
      </c>
      <c r="O239" s="39">
        <v>523079.77108038386</v>
      </c>
      <c r="P239" s="42">
        <f>(Taulukko6[[#This Row],[Valtionosuuden lisäys vuodelle 2025, ilman siirtymäajan rahoitusta*]]*0.5)+(O239*0.5)</f>
        <v>488005.3605401906</v>
      </c>
      <c r="Q239" s="42">
        <f>(Taulukko6[[#This Row],[Valtionosuuden lisäys vuodelle 2025, ilman siirtymäajan rahoitusta*]]*0.75)+(O239*0.25)</f>
        <v>470468.15527009388</v>
      </c>
      <c r="R239" s="42">
        <f>(Taulukko6[[#This Row],[Valtionosuuden lisäys vuodelle 2025, ilman siirtymäajan rahoitusta*]]*1)+(O239*0)</f>
        <v>452930.94999999728</v>
      </c>
    </row>
    <row r="240" spans="1:18" x14ac:dyDescent="0.25">
      <c r="A240" s="21">
        <v>749</v>
      </c>
      <c r="B240" s="21" t="s">
        <v>283</v>
      </c>
      <c r="C240" s="26">
        <v>11331</v>
      </c>
      <c r="D240" s="26">
        <v>881</v>
      </c>
      <c r="E240" s="26">
        <v>325</v>
      </c>
      <c r="G240" s="26">
        <f>Taulukko3[[#This Row],[Väestö, 18-64-vuotiaat (2023 ennuste)]]*Taulukko4[Perushinnat, €]</f>
        <v>1112817.5100000007</v>
      </c>
      <c r="H240" s="26">
        <f>Taulukko3[[#This Row],[Työttömät ja palveluissa olevat (2022)]]*Taulukko4[[ ]]</f>
        <v>772733.90999999968</v>
      </c>
      <c r="I240" s="26">
        <f>Taulukko3[[#This Row],[Vieraskieliset (2022)]]*Taulukko4[[  ]]</f>
        <v>21830.25000000032</v>
      </c>
      <c r="J240" s="26">
        <f>SUM(Taulukko5[[#This Row],[Väestö, 18-64-vuotiaat]:[Vieraskieliset]])</f>
        <v>1907381.6700000006</v>
      </c>
      <c r="L240" s="32">
        <v>1905706.149999992</v>
      </c>
      <c r="N240" s="39">
        <v>1652742.2817266178</v>
      </c>
      <c r="O240" s="39">
        <v>1748510.5581466327</v>
      </c>
      <c r="P240" s="42">
        <f>(Taulukko6[[#This Row],[Valtionosuuden lisäys vuodelle 2025, ilman siirtymäajan rahoitusta*]]*0.5)+(O240*0.5)</f>
        <v>1827108.3540733124</v>
      </c>
      <c r="Q240" s="42">
        <f>(Taulukko6[[#This Row],[Valtionosuuden lisäys vuodelle 2025, ilman siirtymäajan rahoitusta*]]*0.75)+(O240*0.25)</f>
        <v>1866407.2520366521</v>
      </c>
      <c r="R240" s="42">
        <f>(Taulukko6[[#This Row],[Valtionosuuden lisäys vuodelle 2025, ilman siirtymäajan rahoitusta*]]*1)+(O240*0)</f>
        <v>1905706.149999992</v>
      </c>
    </row>
    <row r="241" spans="1:18" x14ac:dyDescent="0.25">
      <c r="A241" s="21">
        <v>751</v>
      </c>
      <c r="B241" s="21" t="s">
        <v>284</v>
      </c>
      <c r="C241" s="26">
        <v>1320</v>
      </c>
      <c r="D241" s="26">
        <v>161</v>
      </c>
      <c r="E241" s="26">
        <v>24</v>
      </c>
      <c r="G241" s="26">
        <f>Taulukko3[[#This Row],[Väestö, 18-64-vuotiaat (2023 ennuste)]]*Taulukko4[Perushinnat, €]</f>
        <v>129637.20000000008</v>
      </c>
      <c r="H241" s="26">
        <f>Taulukko3[[#This Row],[Työttömät ja palveluissa olevat (2022)]]*Taulukko4[[ ]]</f>
        <v>141214.70999999993</v>
      </c>
      <c r="I241" s="26">
        <f>Taulukko3[[#This Row],[Vieraskieliset (2022)]]*Taulukko4[[  ]]</f>
        <v>1612.0800000000236</v>
      </c>
      <c r="J241" s="26">
        <f>SUM(Taulukko5[[#This Row],[Väestö, 18-64-vuotiaat]:[Vieraskieliset]])</f>
        <v>272463.99000000005</v>
      </c>
      <c r="L241" s="32">
        <v>272239.35000000009</v>
      </c>
      <c r="N241" s="39">
        <v>331683.89715859003</v>
      </c>
      <c r="O241" s="39">
        <v>350903.34564632818</v>
      </c>
      <c r="P241" s="42">
        <f>(Taulukko6[[#This Row],[Valtionosuuden lisäys vuodelle 2025, ilman siirtymäajan rahoitusta*]]*0.5)+(O241*0.5)</f>
        <v>311571.34782316413</v>
      </c>
      <c r="Q241" s="42">
        <f>(Taulukko6[[#This Row],[Valtionosuuden lisäys vuodelle 2025, ilman siirtymäajan rahoitusta*]]*0.75)+(O241*0.25)</f>
        <v>291905.34891158214</v>
      </c>
      <c r="R241" s="42">
        <f>(Taulukko6[[#This Row],[Valtionosuuden lisäys vuodelle 2025, ilman siirtymäajan rahoitusta*]]*1)+(O241*0)</f>
        <v>272239.35000000009</v>
      </c>
    </row>
    <row r="242" spans="1:18" x14ac:dyDescent="0.25">
      <c r="A242" s="21">
        <v>753</v>
      </c>
      <c r="B242" s="21" t="s">
        <v>285</v>
      </c>
      <c r="C242" s="26">
        <v>13677</v>
      </c>
      <c r="D242" s="26">
        <v>946</v>
      </c>
      <c r="E242" s="26">
        <v>1420</v>
      </c>
      <c r="G242" s="26">
        <f>Taulukko3[[#This Row],[Väestö, 18-64-vuotiaat (2023 ennuste)]]*Taulukko4[Perushinnat, €]</f>
        <v>1343218.1700000009</v>
      </c>
      <c r="H242" s="26">
        <f>Taulukko3[[#This Row],[Työttömät ja palveluissa olevat (2022)]]*Taulukko4[[ ]]</f>
        <v>829746.05999999971</v>
      </c>
      <c r="I242" s="26">
        <f>Taulukko3[[#This Row],[Vieraskieliset (2022)]]*Taulukko4[[  ]]</f>
        <v>95381.400000001391</v>
      </c>
      <c r="J242" s="26">
        <f>SUM(Taulukko5[[#This Row],[Väestö, 18-64-vuotiaat]:[Vieraskieliset]])</f>
        <v>2268345.6300000018</v>
      </c>
      <c r="L242" s="32">
        <v>2266516.4299999913</v>
      </c>
      <c r="N242" s="39">
        <v>1471894.3341686637</v>
      </c>
      <c r="O242" s="39">
        <v>1557183.3625999182</v>
      </c>
      <c r="P242" s="42">
        <f>(Taulukko6[[#This Row],[Valtionosuuden lisäys vuodelle 2025, ilman siirtymäajan rahoitusta*]]*0.5)+(O242*0.5)</f>
        <v>1911849.8962999547</v>
      </c>
      <c r="Q242" s="42">
        <f>(Taulukko6[[#This Row],[Valtionosuuden lisäys vuodelle 2025, ilman siirtymäajan rahoitusta*]]*0.75)+(O242*0.25)</f>
        <v>2089183.1631499729</v>
      </c>
      <c r="R242" s="42">
        <f>(Taulukko6[[#This Row],[Valtionosuuden lisäys vuodelle 2025, ilman siirtymäajan rahoitusta*]]*1)+(O242*0)</f>
        <v>2266516.4299999913</v>
      </c>
    </row>
    <row r="243" spans="1:18" x14ac:dyDescent="0.25">
      <c r="A243" s="21">
        <v>755</v>
      </c>
      <c r="B243" s="21" t="s">
        <v>286</v>
      </c>
      <c r="C243" s="26">
        <v>3581</v>
      </c>
      <c r="D243" s="26">
        <v>222</v>
      </c>
      <c r="E243" s="26">
        <v>472</v>
      </c>
      <c r="G243" s="26">
        <f>Taulukko3[[#This Row],[Väestö, 18-64-vuotiaat (2023 ennuste)]]*Taulukko4[Perushinnat, €]</f>
        <v>351690.01000000024</v>
      </c>
      <c r="H243" s="26">
        <f>Taulukko3[[#This Row],[Työttömät ja palveluissa olevat (2022)]]*Taulukko4[[ ]]</f>
        <v>194718.41999999993</v>
      </c>
      <c r="I243" s="26">
        <f>Taulukko3[[#This Row],[Vieraskieliset (2022)]]*Taulukko4[[  ]]</f>
        <v>31704.240000000464</v>
      </c>
      <c r="J243" s="26">
        <f>SUM(Taulukko5[[#This Row],[Väestö, 18-64-vuotiaat]:[Vieraskieliset]])</f>
        <v>578112.67000000062</v>
      </c>
      <c r="L243" s="32">
        <v>577618.10999999742</v>
      </c>
      <c r="N243" s="39">
        <v>361471.67208050471</v>
      </c>
      <c r="O243" s="39">
        <v>382417.17543729296</v>
      </c>
      <c r="P243" s="42">
        <f>(Taulukko6[[#This Row],[Valtionosuuden lisäys vuodelle 2025, ilman siirtymäajan rahoitusta*]]*0.5)+(O243*0.5)</f>
        <v>480017.64271864516</v>
      </c>
      <c r="Q243" s="42">
        <f>(Taulukko6[[#This Row],[Valtionosuuden lisäys vuodelle 2025, ilman siirtymäajan rahoitusta*]]*0.75)+(O243*0.25)</f>
        <v>528817.87635932129</v>
      </c>
      <c r="R243" s="42">
        <f>(Taulukko6[[#This Row],[Valtionosuuden lisäys vuodelle 2025, ilman siirtymäajan rahoitusta*]]*1)+(O243*0)</f>
        <v>577618.10999999742</v>
      </c>
    </row>
    <row r="244" spans="1:18" x14ac:dyDescent="0.25">
      <c r="A244" s="21">
        <v>758</v>
      </c>
      <c r="B244" s="21" t="s">
        <v>287</v>
      </c>
      <c r="C244" s="26">
        <v>4287</v>
      </c>
      <c r="D244" s="26">
        <v>417</v>
      </c>
      <c r="E244" s="26">
        <v>164</v>
      </c>
      <c r="G244" s="26">
        <f>Taulukko3[[#This Row],[Väestö, 18-64-vuotiaat (2023 ennuste)]]*Taulukko4[Perushinnat, €]</f>
        <v>421026.27000000025</v>
      </c>
      <c r="H244" s="26">
        <f>Taulukko3[[#This Row],[Työttömät ja palveluissa olevat (2022)]]*Taulukko4[[ ]]</f>
        <v>365754.86999999988</v>
      </c>
      <c r="I244" s="26">
        <f>Taulukko3[[#This Row],[Vieraskieliset (2022)]]*Taulukko4[[  ]]</f>
        <v>11015.880000000161</v>
      </c>
      <c r="J244" s="26">
        <f>SUM(Taulukko5[[#This Row],[Väestö, 18-64-vuotiaat]:[Vieraskieliset]])</f>
        <v>797797.02000000025</v>
      </c>
      <c r="L244" s="32">
        <v>797159.57999999821</v>
      </c>
      <c r="N244" s="39">
        <v>1008391.6084849455</v>
      </c>
      <c r="O244" s="39">
        <v>1066822.936447416</v>
      </c>
      <c r="P244" s="42">
        <f>(Taulukko6[[#This Row],[Valtionosuuden lisäys vuodelle 2025, ilman siirtymäajan rahoitusta*]]*0.5)+(O244*0.5)</f>
        <v>931991.25822370709</v>
      </c>
      <c r="Q244" s="42">
        <f>(Taulukko6[[#This Row],[Valtionosuuden lisäys vuodelle 2025, ilman siirtymäajan rahoitusta*]]*0.75)+(O244*0.25)</f>
        <v>864575.41911185265</v>
      </c>
      <c r="R244" s="42">
        <f>(Taulukko6[[#This Row],[Valtionosuuden lisäys vuodelle 2025, ilman siirtymäajan rahoitusta*]]*1)+(O244*0)</f>
        <v>797159.57999999821</v>
      </c>
    </row>
    <row r="245" spans="1:18" x14ac:dyDescent="0.25">
      <c r="A245" s="21">
        <v>759</v>
      </c>
      <c r="B245" s="21" t="s">
        <v>288</v>
      </c>
      <c r="C245" s="26">
        <v>893</v>
      </c>
      <c r="D245" s="26">
        <v>91</v>
      </c>
      <c r="E245" s="26">
        <v>27</v>
      </c>
      <c r="G245" s="26">
        <f>Taulukko3[[#This Row],[Väestö, 18-64-vuotiaat (2023 ennuste)]]*Taulukko4[Perushinnat, €]</f>
        <v>87701.530000000057</v>
      </c>
      <c r="H245" s="26">
        <f>Taulukko3[[#This Row],[Työttömät ja palveluissa olevat (2022)]]*Taulukko4[[ ]]</f>
        <v>79817.009999999966</v>
      </c>
      <c r="I245" s="26">
        <f>Taulukko3[[#This Row],[Vieraskieliset (2022)]]*Taulukko4[[  ]]</f>
        <v>1813.5900000000265</v>
      </c>
      <c r="J245" s="26">
        <f>SUM(Taulukko5[[#This Row],[Väestö, 18-64-vuotiaat]:[Vieraskieliset]])</f>
        <v>169332.13000000006</v>
      </c>
      <c r="L245" s="32">
        <v>169180.92999999953</v>
      </c>
      <c r="N245" s="39">
        <v>204111.06731064228</v>
      </c>
      <c r="O245" s="39">
        <v>215938.29853157332</v>
      </c>
      <c r="P245" s="42">
        <f>(Taulukko6[[#This Row],[Valtionosuuden lisäys vuodelle 2025, ilman siirtymäajan rahoitusta*]]*0.5)+(O245*0.5)</f>
        <v>192559.61426578643</v>
      </c>
      <c r="Q245" s="42">
        <f>(Taulukko6[[#This Row],[Valtionosuuden lisäys vuodelle 2025, ilman siirtymäajan rahoitusta*]]*0.75)+(O245*0.25)</f>
        <v>180870.27213289298</v>
      </c>
      <c r="R245" s="42">
        <f>(Taulukko6[[#This Row],[Valtionosuuden lisäys vuodelle 2025, ilman siirtymäajan rahoitusta*]]*1)+(O245*0)</f>
        <v>169180.92999999953</v>
      </c>
    </row>
    <row r="246" spans="1:18" x14ac:dyDescent="0.25">
      <c r="A246" s="21">
        <v>761</v>
      </c>
      <c r="B246" s="21" t="s">
        <v>289</v>
      </c>
      <c r="C246" s="26">
        <v>4169</v>
      </c>
      <c r="D246" s="26">
        <v>404</v>
      </c>
      <c r="E246" s="26">
        <v>317</v>
      </c>
      <c r="G246" s="26">
        <f>Taulukko3[[#This Row],[Väestö, 18-64-vuotiaat (2023 ennuste)]]*Taulukko4[Perushinnat, €]</f>
        <v>409437.49000000028</v>
      </c>
      <c r="H246" s="26">
        <f>Taulukko3[[#This Row],[Työttömät ja palveluissa olevat (2022)]]*Taulukko4[[ ]]</f>
        <v>354352.43999999989</v>
      </c>
      <c r="I246" s="26">
        <f>Taulukko3[[#This Row],[Vieraskieliset (2022)]]*Taulukko4[[  ]]</f>
        <v>21292.890000000312</v>
      </c>
      <c r="J246" s="26">
        <f>SUM(Taulukko5[[#This Row],[Väestö, 18-64-vuotiaat]:[Vieraskieliset]])</f>
        <v>785082.82000000053</v>
      </c>
      <c r="L246" s="32">
        <v>784413.37999999896</v>
      </c>
      <c r="N246" s="39">
        <v>616531.21211279742</v>
      </c>
      <c r="O246" s="39">
        <v>652256.15979278402</v>
      </c>
      <c r="P246" s="42">
        <f>(Taulukko6[[#This Row],[Valtionosuuden lisäys vuodelle 2025, ilman siirtymäajan rahoitusta*]]*0.5)+(O246*0.5)</f>
        <v>718334.76989639155</v>
      </c>
      <c r="Q246" s="42">
        <f>(Taulukko6[[#This Row],[Valtionosuuden lisäys vuodelle 2025, ilman siirtymäajan rahoitusta*]]*0.75)+(O246*0.25)</f>
        <v>751374.07494819525</v>
      </c>
      <c r="R246" s="42">
        <f>(Taulukko6[[#This Row],[Valtionosuuden lisäys vuodelle 2025, ilman siirtymäajan rahoitusta*]]*1)+(O246*0)</f>
        <v>784413.37999999896</v>
      </c>
    </row>
    <row r="247" spans="1:18" x14ac:dyDescent="0.25">
      <c r="A247" s="21">
        <v>762</v>
      </c>
      <c r="B247" s="21" t="s">
        <v>290</v>
      </c>
      <c r="C247" s="26">
        <v>1715</v>
      </c>
      <c r="D247" s="26">
        <v>226</v>
      </c>
      <c r="E247" s="26">
        <v>34</v>
      </c>
      <c r="G247" s="26">
        <f>Taulukko3[[#This Row],[Väestö, 18-64-vuotiaat (2023 ennuste)]]*Taulukko4[Perushinnat, €]</f>
        <v>168430.15000000011</v>
      </c>
      <c r="H247" s="26">
        <f>Taulukko3[[#This Row],[Työttömät ja palveluissa olevat (2022)]]*Taulukko4[[ ]]</f>
        <v>198226.85999999993</v>
      </c>
      <c r="I247" s="26">
        <f>Taulukko3[[#This Row],[Vieraskieliset (2022)]]*Taulukko4[[  ]]</f>
        <v>2283.7800000000334</v>
      </c>
      <c r="J247" s="26">
        <f>SUM(Taulukko5[[#This Row],[Väestö, 18-64-vuotiaat]:[Vieraskieliset]])</f>
        <v>368940.79000000004</v>
      </c>
      <c r="L247" s="32">
        <v>368651.26999999961</v>
      </c>
      <c r="N247" s="39">
        <v>521013.57076563686</v>
      </c>
      <c r="O247" s="39">
        <v>551203.74149905308</v>
      </c>
      <c r="P247" s="42">
        <f>(Taulukko6[[#This Row],[Valtionosuuden lisäys vuodelle 2025, ilman siirtymäajan rahoitusta*]]*0.5)+(O247*0.5)</f>
        <v>459927.50574952632</v>
      </c>
      <c r="Q247" s="42">
        <f>(Taulukko6[[#This Row],[Valtionosuuden lisäys vuodelle 2025, ilman siirtymäajan rahoitusta*]]*0.75)+(O247*0.25)</f>
        <v>414289.38787476299</v>
      </c>
      <c r="R247" s="42">
        <f>(Taulukko6[[#This Row],[Valtionosuuden lisäys vuodelle 2025, ilman siirtymäajan rahoitusta*]]*1)+(O247*0)</f>
        <v>368651.26999999961</v>
      </c>
    </row>
    <row r="248" spans="1:18" x14ac:dyDescent="0.25">
      <c r="A248" s="21">
        <v>765</v>
      </c>
      <c r="B248" s="21" t="s">
        <v>291</v>
      </c>
      <c r="C248" s="26">
        <v>5376</v>
      </c>
      <c r="D248" s="26">
        <v>454</v>
      </c>
      <c r="E248" s="26">
        <v>444</v>
      </c>
      <c r="G248" s="26">
        <f>Taulukko3[[#This Row],[Väestö, 18-64-vuotiaat (2023 ennuste)]]*Taulukko4[Perushinnat, €]</f>
        <v>527976.96000000031</v>
      </c>
      <c r="H248" s="26">
        <f>Taulukko3[[#This Row],[Työttömät ja palveluissa olevat (2022)]]*Taulukko4[[ ]]</f>
        <v>398207.93999999983</v>
      </c>
      <c r="I248" s="26">
        <f>Taulukko3[[#This Row],[Vieraskieliset (2022)]]*Taulukko4[[  ]]</f>
        <v>29823.480000000436</v>
      </c>
      <c r="J248" s="26">
        <f>SUM(Taulukko5[[#This Row],[Väestö, 18-64-vuotiaat]:[Vieraskieliset]])</f>
        <v>956008.38000000059</v>
      </c>
      <c r="L248" s="32">
        <v>955196.53999999701</v>
      </c>
      <c r="N248" s="39">
        <v>1487943.5815667396</v>
      </c>
      <c r="O248" s="39">
        <v>1574162.5848513916</v>
      </c>
      <c r="P248" s="42">
        <f>(Taulukko6[[#This Row],[Valtionosuuden lisäys vuodelle 2025, ilman siirtymäajan rahoitusta*]]*0.5)+(O248*0.5)</f>
        <v>1264679.5624256944</v>
      </c>
      <c r="Q248" s="42">
        <f>(Taulukko6[[#This Row],[Valtionosuuden lisäys vuodelle 2025, ilman siirtymäajan rahoitusta*]]*0.75)+(O248*0.25)</f>
        <v>1109938.0512128456</v>
      </c>
      <c r="R248" s="42">
        <f>(Taulukko6[[#This Row],[Valtionosuuden lisäys vuodelle 2025, ilman siirtymäajan rahoitusta*]]*1)+(O248*0)</f>
        <v>955196.53999999701</v>
      </c>
    </row>
    <row r="249" spans="1:18" x14ac:dyDescent="0.25">
      <c r="A249" s="21">
        <v>768</v>
      </c>
      <c r="B249" s="21" t="s">
        <v>292</v>
      </c>
      <c r="C249" s="26">
        <v>1103</v>
      </c>
      <c r="D249" s="26">
        <v>123</v>
      </c>
      <c r="E249" s="26">
        <v>76</v>
      </c>
      <c r="G249" s="26">
        <f>Taulukko3[[#This Row],[Väestö, 18-64-vuotiaat (2023 ennuste)]]*Taulukko4[Perushinnat, €]</f>
        <v>108325.63000000008</v>
      </c>
      <c r="H249" s="26">
        <f>Taulukko3[[#This Row],[Työttömät ja palveluissa olevat (2022)]]*Taulukko4[[ ]]</f>
        <v>107884.52999999996</v>
      </c>
      <c r="I249" s="26">
        <f>Taulukko3[[#This Row],[Vieraskieliset (2022)]]*Taulukko4[[  ]]</f>
        <v>5104.9200000000747</v>
      </c>
      <c r="J249" s="26">
        <f>SUM(Taulukko5[[#This Row],[Väestö, 18-64-vuotiaat]:[Vieraskieliset]])</f>
        <v>221315.0800000001</v>
      </c>
      <c r="L249" s="32">
        <v>221128.03999999916</v>
      </c>
      <c r="N249" s="39">
        <v>318380.61341198877</v>
      </c>
      <c r="O249" s="39">
        <v>336829.20211763959</v>
      </c>
      <c r="P249" s="42">
        <f>(Taulukko6[[#This Row],[Valtionosuuden lisäys vuodelle 2025, ilman siirtymäajan rahoitusta*]]*0.5)+(O249*0.5)</f>
        <v>278978.62105881935</v>
      </c>
      <c r="Q249" s="42">
        <f>(Taulukko6[[#This Row],[Valtionosuuden lisäys vuodelle 2025, ilman siirtymäajan rahoitusta*]]*0.75)+(O249*0.25)</f>
        <v>250053.33052940929</v>
      </c>
      <c r="R249" s="42">
        <f>(Taulukko6[[#This Row],[Valtionosuuden lisäys vuodelle 2025, ilman siirtymäajan rahoitusta*]]*1)+(O249*0)</f>
        <v>221128.03999999916</v>
      </c>
    </row>
    <row r="250" spans="1:18" x14ac:dyDescent="0.25">
      <c r="A250" s="21">
        <v>777</v>
      </c>
      <c r="B250" s="21" t="s">
        <v>293</v>
      </c>
      <c r="C250" s="26">
        <v>3339</v>
      </c>
      <c r="D250" s="26">
        <v>454</v>
      </c>
      <c r="E250" s="26">
        <v>245</v>
      </c>
      <c r="G250" s="26">
        <f>Taulukko3[[#This Row],[Väestö, 18-64-vuotiaat (2023 ennuste)]]*Taulukko4[Perushinnat, €]</f>
        <v>327923.19000000024</v>
      </c>
      <c r="H250" s="26">
        <f>Taulukko3[[#This Row],[Työttömät ja palveluissa olevat (2022)]]*Taulukko4[[ ]]</f>
        <v>398207.93999999983</v>
      </c>
      <c r="I250" s="26">
        <f>Taulukko3[[#This Row],[Vieraskieliset (2022)]]*Taulukko4[[  ]]</f>
        <v>16456.650000000242</v>
      </c>
      <c r="J250" s="26">
        <f>SUM(Taulukko5[[#This Row],[Väestö, 18-64-vuotiaat]:[Vieraskieliset]])</f>
        <v>742587.78000000038</v>
      </c>
      <c r="L250" s="32">
        <v>742014.81999999797</v>
      </c>
      <c r="N250" s="39">
        <v>1115848.9345800115</v>
      </c>
      <c r="O250" s="39">
        <v>1180506.8854241068</v>
      </c>
      <c r="P250" s="42">
        <f>(Taulukko6[[#This Row],[Valtionosuuden lisäys vuodelle 2025, ilman siirtymäajan rahoitusta*]]*0.5)+(O250*0.5)</f>
        <v>961260.85271205241</v>
      </c>
      <c r="Q250" s="42">
        <f>(Taulukko6[[#This Row],[Valtionosuuden lisäys vuodelle 2025, ilman siirtymäajan rahoitusta*]]*0.75)+(O250*0.25)</f>
        <v>851637.83635602519</v>
      </c>
      <c r="R250" s="42">
        <f>(Taulukko6[[#This Row],[Valtionosuuden lisäys vuodelle 2025, ilman siirtymäajan rahoitusta*]]*1)+(O250*0)</f>
        <v>742014.81999999797</v>
      </c>
    </row>
    <row r="251" spans="1:18" x14ac:dyDescent="0.25">
      <c r="A251" s="21">
        <v>778</v>
      </c>
      <c r="B251" s="21" t="s">
        <v>294</v>
      </c>
      <c r="C251" s="26">
        <v>3339</v>
      </c>
      <c r="D251" s="26">
        <v>317</v>
      </c>
      <c r="E251" s="26">
        <v>159</v>
      </c>
      <c r="G251" s="26">
        <f>Taulukko3[[#This Row],[Väestö, 18-64-vuotiaat (2023 ennuste)]]*Taulukko4[Perushinnat, €]</f>
        <v>327923.19000000024</v>
      </c>
      <c r="H251" s="26">
        <f>Taulukko3[[#This Row],[Työttömät ja palveluissa olevat (2022)]]*Taulukko4[[ ]]</f>
        <v>278043.86999999988</v>
      </c>
      <c r="I251" s="26">
        <f>Taulukko3[[#This Row],[Vieraskieliset (2022)]]*Taulukko4[[  ]]</f>
        <v>10680.030000000155</v>
      </c>
      <c r="J251" s="26">
        <f>SUM(Taulukko5[[#This Row],[Väestö, 18-64-vuotiaat]:[Vieraskieliset]])</f>
        <v>616647.0900000002</v>
      </c>
      <c r="L251" s="32">
        <v>616115.64999999851</v>
      </c>
      <c r="N251" s="39">
        <v>620558.69801620499</v>
      </c>
      <c r="O251" s="39">
        <v>656517.01867124031</v>
      </c>
      <c r="P251" s="42">
        <f>(Taulukko6[[#This Row],[Valtionosuuden lisäys vuodelle 2025, ilman siirtymäajan rahoitusta*]]*0.5)+(O251*0.5)</f>
        <v>636316.33433561935</v>
      </c>
      <c r="Q251" s="42">
        <f>(Taulukko6[[#This Row],[Valtionosuuden lisäys vuodelle 2025, ilman siirtymäajan rahoitusta*]]*0.75)+(O251*0.25)</f>
        <v>626215.99216780893</v>
      </c>
      <c r="R251" s="42">
        <f>(Taulukko6[[#This Row],[Valtionosuuden lisäys vuodelle 2025, ilman siirtymäajan rahoitusta*]]*1)+(O251*0)</f>
        <v>616115.64999999851</v>
      </c>
    </row>
    <row r="252" spans="1:18" x14ac:dyDescent="0.25">
      <c r="A252" s="21">
        <v>781</v>
      </c>
      <c r="B252" s="21" t="s">
        <v>295</v>
      </c>
      <c r="C252" s="26">
        <v>1465</v>
      </c>
      <c r="D252" s="26">
        <v>198</v>
      </c>
      <c r="E252" s="26">
        <v>92</v>
      </c>
      <c r="G252" s="26">
        <f>Taulukko3[[#This Row],[Väestö, 18-64-vuotiaat (2023 ennuste)]]*Taulukko4[Perushinnat, €]</f>
        <v>143877.65000000008</v>
      </c>
      <c r="H252" s="26">
        <f>Taulukko3[[#This Row],[Työttömät ja palveluissa olevat (2022)]]*Taulukko4[[ ]]</f>
        <v>173667.77999999994</v>
      </c>
      <c r="I252" s="26">
        <f>Taulukko3[[#This Row],[Vieraskieliset (2022)]]*Taulukko4[[  ]]</f>
        <v>6179.6400000000904</v>
      </c>
      <c r="J252" s="26">
        <f>SUM(Taulukko5[[#This Row],[Väestö, 18-64-vuotiaat]:[Vieraskieliset]])</f>
        <v>323725.07000000012</v>
      </c>
      <c r="L252" s="32">
        <v>323453.38999999908</v>
      </c>
      <c r="N252" s="39">
        <v>374625.49444892578</v>
      </c>
      <c r="O252" s="39">
        <v>396333.1970369473</v>
      </c>
      <c r="P252" s="42">
        <f>(Taulukko6[[#This Row],[Valtionosuuden lisäys vuodelle 2025, ilman siirtymäajan rahoitusta*]]*0.5)+(O252*0.5)</f>
        <v>359893.29351847316</v>
      </c>
      <c r="Q252" s="42">
        <f>(Taulukko6[[#This Row],[Valtionosuuden lisäys vuodelle 2025, ilman siirtymäajan rahoitusta*]]*0.75)+(O252*0.25)</f>
        <v>341673.34175923612</v>
      </c>
      <c r="R252" s="42">
        <f>(Taulukko6[[#This Row],[Valtionosuuden lisäys vuodelle 2025, ilman siirtymäajan rahoitusta*]]*1)+(O252*0)</f>
        <v>323453.38999999908</v>
      </c>
    </row>
    <row r="253" spans="1:18" x14ac:dyDescent="0.25">
      <c r="A253" s="21">
        <v>783</v>
      </c>
      <c r="B253" s="21" t="s">
        <v>296</v>
      </c>
      <c r="C253" s="26">
        <v>3253</v>
      </c>
      <c r="D253" s="26">
        <v>273</v>
      </c>
      <c r="E253" s="26">
        <v>211</v>
      </c>
      <c r="G253" s="26">
        <f>Taulukko3[[#This Row],[Väestö, 18-64-vuotiaat (2023 ennuste)]]*Taulukko4[Perushinnat, €]</f>
        <v>319477.13000000024</v>
      </c>
      <c r="H253" s="26">
        <f>Taulukko3[[#This Row],[Työttömät ja palveluissa olevat (2022)]]*Taulukko4[[ ]]</f>
        <v>239451.02999999991</v>
      </c>
      <c r="I253" s="26">
        <f>Taulukko3[[#This Row],[Vieraskieliset (2022)]]*Taulukko4[[  ]]</f>
        <v>14172.870000000206</v>
      </c>
      <c r="J253" s="26">
        <f>SUM(Taulukko5[[#This Row],[Väestö, 18-64-vuotiaat]:[Vieraskieliset]])</f>
        <v>573101.03000000038</v>
      </c>
      <c r="L253" s="32">
        <v>572588.94999999925</v>
      </c>
      <c r="N253" s="39">
        <v>378028.12861584255</v>
      </c>
      <c r="O253" s="39">
        <v>399932.99709781882</v>
      </c>
      <c r="P253" s="42">
        <f>(Taulukko6[[#This Row],[Valtionosuuden lisäys vuodelle 2025, ilman siirtymäajan rahoitusta*]]*0.5)+(O253*0.5)</f>
        <v>486260.97354890907</v>
      </c>
      <c r="Q253" s="42">
        <f>(Taulukko6[[#This Row],[Valtionosuuden lisäys vuodelle 2025, ilman siirtymäajan rahoitusta*]]*0.75)+(O253*0.25)</f>
        <v>529424.9617744541</v>
      </c>
      <c r="R253" s="42">
        <f>(Taulukko6[[#This Row],[Valtionosuuden lisäys vuodelle 2025, ilman siirtymäajan rahoitusta*]]*1)+(O253*0)</f>
        <v>572588.94999999925</v>
      </c>
    </row>
    <row r="254" spans="1:18" x14ac:dyDescent="0.25">
      <c r="A254" s="21">
        <v>785</v>
      </c>
      <c r="B254" s="21" t="s">
        <v>297</v>
      </c>
      <c r="C254" s="26">
        <v>1173</v>
      </c>
      <c r="D254" s="26">
        <v>187</v>
      </c>
      <c r="E254" s="26">
        <v>36</v>
      </c>
      <c r="G254" s="26">
        <f>Taulukko3[[#This Row],[Väestö, 18-64-vuotiaat (2023 ennuste)]]*Taulukko4[Perushinnat, €]</f>
        <v>115200.33000000007</v>
      </c>
      <c r="H254" s="26">
        <f>Taulukko3[[#This Row],[Työttömät ja palveluissa olevat (2022)]]*Taulukko4[[ ]]</f>
        <v>164019.56999999995</v>
      </c>
      <c r="I254" s="26">
        <f>Taulukko3[[#This Row],[Vieraskieliset (2022)]]*Taulukko4[[  ]]</f>
        <v>2418.1200000000354</v>
      </c>
      <c r="J254" s="26">
        <f>SUM(Taulukko5[[#This Row],[Väestö, 18-64-vuotiaat]:[Vieraskieliset]])</f>
        <v>281638.02000000008</v>
      </c>
      <c r="L254" s="32">
        <v>281434.3399999988</v>
      </c>
      <c r="N254" s="39">
        <v>591628.42226990685</v>
      </c>
      <c r="O254" s="39">
        <v>625910.37591042835</v>
      </c>
      <c r="P254" s="42">
        <f>(Taulukko6[[#This Row],[Valtionosuuden lisäys vuodelle 2025, ilman siirtymäajan rahoitusta*]]*0.5)+(O254*0.5)</f>
        <v>453672.35795521358</v>
      </c>
      <c r="Q254" s="42">
        <f>(Taulukko6[[#This Row],[Valtionosuuden lisäys vuodelle 2025, ilman siirtymäajan rahoitusta*]]*0.75)+(O254*0.25)</f>
        <v>367553.34897760616</v>
      </c>
      <c r="R254" s="42">
        <f>(Taulukko6[[#This Row],[Valtionosuuden lisäys vuodelle 2025, ilman siirtymäajan rahoitusta*]]*1)+(O254*0)</f>
        <v>281434.3399999988</v>
      </c>
    </row>
    <row r="255" spans="1:18" x14ac:dyDescent="0.25">
      <c r="A255" s="21">
        <v>790</v>
      </c>
      <c r="B255" s="21" t="s">
        <v>298</v>
      </c>
      <c r="C255" s="26">
        <v>11842</v>
      </c>
      <c r="D255" s="26">
        <v>1127</v>
      </c>
      <c r="E255" s="26">
        <v>690</v>
      </c>
      <c r="G255" s="26">
        <f>Taulukko3[[#This Row],[Väestö, 18-64-vuotiaat (2023 ennuste)]]*Taulukko4[Perushinnat, €]</f>
        <v>1163002.8200000008</v>
      </c>
      <c r="H255" s="26">
        <f>Taulukko3[[#This Row],[Työttömät ja palveluissa olevat (2022)]]*Taulukko4[[ ]]</f>
        <v>988502.96999999962</v>
      </c>
      <c r="I255" s="26">
        <f>Taulukko3[[#This Row],[Vieraskieliset (2022)]]*Taulukko4[[  ]]</f>
        <v>46347.30000000068</v>
      </c>
      <c r="J255" s="26">
        <f>SUM(Taulukko5[[#This Row],[Väestö, 18-64-vuotiaat]:[Vieraskieliset]])</f>
        <v>2197853.0900000012</v>
      </c>
      <c r="L255" s="32">
        <v>2195994.2100000018</v>
      </c>
      <c r="N255" s="39">
        <v>1890064.7620658525</v>
      </c>
      <c r="O255" s="39">
        <v>1999584.70754468</v>
      </c>
      <c r="P255" s="42">
        <f>(Taulukko6[[#This Row],[Valtionosuuden lisäys vuodelle 2025, ilman siirtymäajan rahoitusta*]]*0.5)+(O255*0.5)</f>
        <v>2097789.4587723408</v>
      </c>
      <c r="Q255" s="42">
        <f>(Taulukko6[[#This Row],[Valtionosuuden lisäys vuodelle 2025, ilman siirtymäajan rahoitusta*]]*0.75)+(O255*0.25)</f>
        <v>2146891.8343861713</v>
      </c>
      <c r="R255" s="42">
        <f>(Taulukko6[[#This Row],[Valtionosuuden lisäys vuodelle 2025, ilman siirtymäajan rahoitusta*]]*1)+(O255*0)</f>
        <v>2195994.2100000018</v>
      </c>
    </row>
    <row r="256" spans="1:18" x14ac:dyDescent="0.25">
      <c r="A256" s="21">
        <v>791</v>
      </c>
      <c r="B256" s="21" t="s">
        <v>299</v>
      </c>
      <c r="C256" s="26">
        <v>2400</v>
      </c>
      <c r="D256" s="26">
        <v>251</v>
      </c>
      <c r="E256" s="26">
        <v>76</v>
      </c>
      <c r="G256" s="26">
        <f>Taulukko3[[#This Row],[Väestö, 18-64-vuotiaat (2023 ennuste)]]*Taulukko4[Perushinnat, €]</f>
        <v>235704.00000000015</v>
      </c>
      <c r="H256" s="26">
        <f>Taulukko3[[#This Row],[Työttömät ja palveluissa olevat (2022)]]*Taulukko4[[ ]]</f>
        <v>220154.60999999993</v>
      </c>
      <c r="I256" s="26">
        <f>Taulukko3[[#This Row],[Vieraskieliset (2022)]]*Taulukko4[[  ]]</f>
        <v>5104.9200000000747</v>
      </c>
      <c r="J256" s="26">
        <f>SUM(Taulukko5[[#This Row],[Väestö, 18-64-vuotiaat]:[Vieraskieliset]])</f>
        <v>460963.5300000002</v>
      </c>
      <c r="L256" s="32">
        <v>460569.76999999955</v>
      </c>
      <c r="N256" s="39">
        <v>355815.38343462127</v>
      </c>
      <c r="O256" s="39">
        <v>376433.13271835196</v>
      </c>
      <c r="P256" s="42">
        <f>(Taulukko6[[#This Row],[Valtionosuuden lisäys vuodelle 2025, ilman siirtymäajan rahoitusta*]]*0.5)+(O256*0.5)</f>
        <v>418501.45135917573</v>
      </c>
      <c r="Q256" s="42">
        <f>(Taulukko6[[#This Row],[Valtionosuuden lisäys vuodelle 2025, ilman siirtymäajan rahoitusta*]]*0.75)+(O256*0.25)</f>
        <v>439535.61067958764</v>
      </c>
      <c r="R256" s="42">
        <f>(Taulukko6[[#This Row],[Valtionosuuden lisäys vuodelle 2025, ilman siirtymäajan rahoitusta*]]*1)+(O256*0)</f>
        <v>460569.76999999955</v>
      </c>
    </row>
    <row r="257" spans="1:18" x14ac:dyDescent="0.25">
      <c r="A257" s="21">
        <v>831</v>
      </c>
      <c r="B257" s="21" t="s">
        <v>300</v>
      </c>
      <c r="C257" s="26">
        <v>2410</v>
      </c>
      <c r="D257" s="26">
        <v>243</v>
      </c>
      <c r="E257" s="26">
        <v>223</v>
      </c>
      <c r="G257" s="26">
        <f>Taulukko3[[#This Row],[Väestö, 18-64-vuotiaat (2023 ennuste)]]*Taulukko4[Perushinnat, €]</f>
        <v>236686.10000000015</v>
      </c>
      <c r="H257" s="26">
        <f>Taulukko3[[#This Row],[Työttömät ja palveluissa olevat (2022)]]*Taulukko4[[ ]]</f>
        <v>213137.72999999992</v>
      </c>
      <c r="I257" s="26">
        <f>Taulukko3[[#This Row],[Vieraskieliset (2022)]]*Taulukko4[[  ]]</f>
        <v>14978.910000000218</v>
      </c>
      <c r="J257" s="26">
        <f>SUM(Taulukko5[[#This Row],[Väestö, 18-64-vuotiaat]:[Vieraskieliset]])</f>
        <v>464802.74000000028</v>
      </c>
      <c r="L257" s="32">
        <v>464439.93999999738</v>
      </c>
      <c r="N257" s="39">
        <v>456842.36737439065</v>
      </c>
      <c r="O257" s="39">
        <v>483314.13287758693</v>
      </c>
      <c r="P257" s="42">
        <f>(Taulukko6[[#This Row],[Valtionosuuden lisäys vuodelle 2025, ilman siirtymäajan rahoitusta*]]*0.5)+(O257*0.5)</f>
        <v>473877.03643879213</v>
      </c>
      <c r="Q257" s="42">
        <f>(Taulukko6[[#This Row],[Valtionosuuden lisäys vuodelle 2025, ilman siirtymäajan rahoitusta*]]*0.75)+(O257*0.25)</f>
        <v>469158.48821939476</v>
      </c>
      <c r="R257" s="42">
        <f>(Taulukko6[[#This Row],[Valtionosuuden lisäys vuodelle 2025, ilman siirtymäajan rahoitusta*]]*1)+(O257*0)</f>
        <v>464439.93999999738</v>
      </c>
    </row>
    <row r="258" spans="1:18" x14ac:dyDescent="0.25">
      <c r="A258" s="21">
        <v>832</v>
      </c>
      <c r="B258" s="21" t="s">
        <v>301</v>
      </c>
      <c r="C258" s="26">
        <v>1811</v>
      </c>
      <c r="D258" s="26">
        <v>251</v>
      </c>
      <c r="E258" s="26">
        <v>86</v>
      </c>
      <c r="G258" s="26">
        <f>Taulukko3[[#This Row],[Väestö, 18-64-vuotiaat (2023 ennuste)]]*Taulukko4[Perushinnat, €]</f>
        <v>177858.31000000011</v>
      </c>
      <c r="H258" s="26">
        <f>Taulukko3[[#This Row],[Työttömät ja palveluissa olevat (2022)]]*Taulukko4[[ ]]</f>
        <v>220154.60999999993</v>
      </c>
      <c r="I258" s="26">
        <f>Taulukko3[[#This Row],[Vieraskieliset (2022)]]*Taulukko4[[  ]]</f>
        <v>5776.6200000000845</v>
      </c>
      <c r="J258" s="26">
        <f>SUM(Taulukko5[[#This Row],[Väestö, 18-64-vuotiaat]:[Vieraskieliset]])</f>
        <v>403789.54000000015</v>
      </c>
      <c r="L258" s="32">
        <v>403490.6599999998</v>
      </c>
      <c r="N258" s="39">
        <v>560674.19307845715</v>
      </c>
      <c r="O258" s="39">
        <v>593162.50156912603</v>
      </c>
      <c r="P258" s="42">
        <f>(Taulukko6[[#This Row],[Valtionosuuden lisäys vuodelle 2025, ilman siirtymäajan rahoitusta*]]*0.5)+(O258*0.5)</f>
        <v>498326.58078456292</v>
      </c>
      <c r="Q258" s="42">
        <f>(Taulukko6[[#This Row],[Valtionosuuden lisäys vuodelle 2025, ilman siirtymäajan rahoitusta*]]*0.75)+(O258*0.25)</f>
        <v>450908.62039228139</v>
      </c>
      <c r="R258" s="42">
        <f>(Taulukko6[[#This Row],[Valtionosuuden lisäys vuodelle 2025, ilman siirtymäajan rahoitusta*]]*1)+(O258*0)</f>
        <v>403490.6599999998</v>
      </c>
    </row>
    <row r="259" spans="1:18" x14ac:dyDescent="0.25">
      <c r="A259" s="21">
        <v>833</v>
      </c>
      <c r="B259" s="21" t="s">
        <v>302</v>
      </c>
      <c r="C259" s="26">
        <v>829</v>
      </c>
      <c r="D259" s="26">
        <v>72</v>
      </c>
      <c r="E259" s="26">
        <v>101</v>
      </c>
      <c r="G259" s="26">
        <f>Taulukko3[[#This Row],[Väestö, 18-64-vuotiaat (2023 ennuste)]]*Taulukko4[Perushinnat, €]</f>
        <v>81416.090000000055</v>
      </c>
      <c r="H259" s="26">
        <f>Taulukko3[[#This Row],[Työttömät ja palveluissa olevat (2022)]]*Taulukko4[[ ]]</f>
        <v>63151.919999999976</v>
      </c>
      <c r="I259" s="26">
        <f>Taulukko3[[#This Row],[Vieraskieliset (2022)]]*Taulukko4[[  ]]</f>
        <v>6784.1700000000992</v>
      </c>
      <c r="J259" s="26">
        <f>SUM(Taulukko5[[#This Row],[Väestö, 18-64-vuotiaat]:[Vieraskieliset]])</f>
        <v>151352.18000000014</v>
      </c>
      <c r="L259" s="32">
        <v>151217.85999999946</v>
      </c>
      <c r="N259" s="39">
        <v>131084.34987209665</v>
      </c>
      <c r="O259" s="39">
        <v>138680.04243208491</v>
      </c>
      <c r="P259" s="42">
        <f>(Taulukko6[[#This Row],[Valtionosuuden lisäys vuodelle 2025, ilman siirtymäajan rahoitusta*]]*0.5)+(O259*0.5)</f>
        <v>144948.95121604219</v>
      </c>
      <c r="Q259" s="42">
        <f>(Taulukko6[[#This Row],[Valtionosuuden lisäys vuodelle 2025, ilman siirtymäajan rahoitusta*]]*0.75)+(O259*0.25)</f>
        <v>148083.40560802084</v>
      </c>
      <c r="R259" s="42">
        <f>(Taulukko6[[#This Row],[Valtionosuuden lisäys vuodelle 2025, ilman siirtymäajan rahoitusta*]]*1)+(O259*0)</f>
        <v>151217.85999999946</v>
      </c>
    </row>
    <row r="260" spans="1:18" x14ac:dyDescent="0.25">
      <c r="A260" s="21">
        <v>834</v>
      </c>
      <c r="B260" s="21" t="s">
        <v>303</v>
      </c>
      <c r="C260" s="26">
        <v>3087</v>
      </c>
      <c r="D260" s="26">
        <v>251</v>
      </c>
      <c r="E260" s="26">
        <v>145</v>
      </c>
      <c r="G260" s="26">
        <f>Taulukko3[[#This Row],[Väestö, 18-64-vuotiaat (2023 ennuste)]]*Taulukko4[Perushinnat, €]</f>
        <v>303174.27000000019</v>
      </c>
      <c r="H260" s="26">
        <f>Taulukko3[[#This Row],[Työttömät ja palveluissa olevat (2022)]]*Taulukko4[[ ]]</f>
        <v>220154.60999999993</v>
      </c>
      <c r="I260" s="26">
        <f>Taulukko3[[#This Row],[Vieraskieliset (2022)]]*Taulukko4[[  ]]</f>
        <v>9739.6500000001433</v>
      </c>
      <c r="J260" s="26">
        <f>SUM(Taulukko5[[#This Row],[Väestö, 18-64-vuotiaat]:[Vieraskieliset]])</f>
        <v>533068.53000000026</v>
      </c>
      <c r="L260" s="32">
        <v>532600.6899999982</v>
      </c>
      <c r="N260" s="39">
        <v>402167.47774615802</v>
      </c>
      <c r="O260" s="39">
        <v>425471.1026378125</v>
      </c>
      <c r="P260" s="42">
        <f>(Taulukko6[[#This Row],[Valtionosuuden lisäys vuodelle 2025, ilman siirtymäajan rahoitusta*]]*0.5)+(O260*0.5)</f>
        <v>479035.89631890535</v>
      </c>
      <c r="Q260" s="42">
        <f>(Taulukko6[[#This Row],[Valtionosuuden lisäys vuodelle 2025, ilman siirtymäajan rahoitusta*]]*0.75)+(O260*0.25)</f>
        <v>505818.2931594518</v>
      </c>
      <c r="R260" s="42">
        <f>(Taulukko6[[#This Row],[Valtionosuuden lisäys vuodelle 2025, ilman siirtymäajan rahoitusta*]]*1)+(O260*0)</f>
        <v>532600.6899999982</v>
      </c>
    </row>
    <row r="261" spans="1:18" x14ac:dyDescent="0.25">
      <c r="A261" s="21">
        <v>837</v>
      </c>
      <c r="B261" s="21" t="s">
        <v>304</v>
      </c>
      <c r="C261" s="26">
        <v>162680</v>
      </c>
      <c r="D261" s="26">
        <v>19670</v>
      </c>
      <c r="E261" s="26">
        <v>23391</v>
      </c>
      <c r="G261" s="26">
        <f>Taulukko3[[#This Row],[Väestö, 18-64-vuotiaat (2023 ennuste)]]*Taulukko4[Perushinnat, €]</f>
        <v>15976802.80000001</v>
      </c>
      <c r="H261" s="26">
        <f>Taulukko3[[#This Row],[Työttömät ja palveluissa olevat (2022)]]*Taulukko4[[ ]]</f>
        <v>17252753.699999992</v>
      </c>
      <c r="I261" s="26">
        <f>Taulukko3[[#This Row],[Vieraskieliset (2022)]]*Taulukko4[[  ]]</f>
        <v>1571173.470000023</v>
      </c>
      <c r="J261" s="26">
        <f>SUM(Taulukko5[[#This Row],[Väestö, 18-64-vuotiaat]:[Vieraskieliset]])</f>
        <v>34800729.970000021</v>
      </c>
      <c r="L261" s="32">
        <v>34780653.329999909</v>
      </c>
      <c r="N261" s="39">
        <v>34369375.082617931</v>
      </c>
      <c r="O261" s="39">
        <v>36360911.11923261</v>
      </c>
      <c r="P261" s="42">
        <f>(Taulukko6[[#This Row],[Valtionosuuden lisäys vuodelle 2025, ilman siirtymäajan rahoitusta*]]*0.5)+(O261*0.5)</f>
        <v>35570782.224616259</v>
      </c>
      <c r="Q261" s="42">
        <f>(Taulukko6[[#This Row],[Valtionosuuden lisäys vuodelle 2025, ilman siirtymäajan rahoitusta*]]*0.75)+(O261*0.25)</f>
        <v>35175717.777308084</v>
      </c>
      <c r="R261" s="42">
        <f>(Taulukko6[[#This Row],[Valtionosuuden lisäys vuodelle 2025, ilman siirtymäajan rahoitusta*]]*1)+(O261*0)</f>
        <v>34780653.329999909</v>
      </c>
    </row>
    <row r="262" spans="1:18" x14ac:dyDescent="0.25">
      <c r="A262" s="21">
        <v>844</v>
      </c>
      <c r="B262" s="21" t="s">
        <v>305</v>
      </c>
      <c r="C262" s="26">
        <v>655</v>
      </c>
      <c r="D262" s="26">
        <v>78</v>
      </c>
      <c r="E262" s="26">
        <v>28</v>
      </c>
      <c r="G262" s="26">
        <f>Taulukko3[[#This Row],[Väestö, 18-64-vuotiaat (2023 ennuste)]]*Taulukko4[Perushinnat, €]</f>
        <v>64327.550000000039</v>
      </c>
      <c r="H262" s="26">
        <f>Taulukko3[[#This Row],[Työttömät ja palveluissa olevat (2022)]]*Taulukko4[[ ]]</f>
        <v>68414.579999999973</v>
      </c>
      <c r="I262" s="26">
        <f>Taulukko3[[#This Row],[Vieraskieliset (2022)]]*Taulukko4[[  ]]</f>
        <v>1880.7600000000275</v>
      </c>
      <c r="J262" s="26">
        <f>SUM(Taulukko5[[#This Row],[Väestö, 18-64-vuotiaat]:[Vieraskieliset]])</f>
        <v>134622.89000000004</v>
      </c>
      <c r="L262" s="32">
        <v>134507.12999999995</v>
      </c>
      <c r="N262" s="39">
        <v>132943.04531155195</v>
      </c>
      <c r="O262" s="39">
        <v>140646.44011924963</v>
      </c>
      <c r="P262" s="42">
        <f>(Taulukko6[[#This Row],[Valtionosuuden lisäys vuodelle 2025, ilman siirtymäajan rahoitusta*]]*0.5)+(O262*0.5)</f>
        <v>137576.78505962479</v>
      </c>
      <c r="Q262" s="42">
        <f>(Taulukko6[[#This Row],[Valtionosuuden lisäys vuodelle 2025, ilman siirtymäajan rahoitusta*]]*0.75)+(O262*0.25)</f>
        <v>136041.95752981235</v>
      </c>
      <c r="R262" s="42">
        <f>(Taulukko6[[#This Row],[Valtionosuuden lisäys vuodelle 2025, ilman siirtymäajan rahoitusta*]]*1)+(O262*0)</f>
        <v>134507.12999999995</v>
      </c>
    </row>
    <row r="263" spans="1:18" x14ac:dyDescent="0.25">
      <c r="A263" s="21">
        <v>845</v>
      </c>
      <c r="B263" s="21" t="s">
        <v>306</v>
      </c>
      <c r="C263" s="26">
        <v>1377</v>
      </c>
      <c r="D263" s="26">
        <v>191</v>
      </c>
      <c r="E263" s="26">
        <v>85</v>
      </c>
      <c r="G263" s="26">
        <f>Taulukko3[[#This Row],[Väestö, 18-64-vuotiaat (2023 ennuste)]]*Taulukko4[Perushinnat, €]</f>
        <v>135235.1700000001</v>
      </c>
      <c r="H263" s="26">
        <f>Taulukko3[[#This Row],[Työttömät ja palveluissa olevat (2022)]]*Taulukko4[[ ]]</f>
        <v>167528.00999999995</v>
      </c>
      <c r="I263" s="26">
        <f>Taulukko3[[#This Row],[Vieraskieliset (2022)]]*Taulukko4[[  ]]</f>
        <v>5709.4500000000835</v>
      </c>
      <c r="J263" s="26">
        <f>SUM(Taulukko5[[#This Row],[Väestö, 18-64-vuotiaat]:[Vieraskieliset]])</f>
        <v>308472.63000000012</v>
      </c>
      <c r="L263" s="32">
        <v>308251.4299999997</v>
      </c>
      <c r="N263" s="39">
        <v>456471.78905920882</v>
      </c>
      <c r="O263" s="39">
        <v>482922.08137392555</v>
      </c>
      <c r="P263" s="42">
        <f>(Taulukko6[[#This Row],[Valtionosuuden lisäys vuodelle 2025, ilman siirtymäajan rahoitusta*]]*0.5)+(O263*0.5)</f>
        <v>395586.75568696263</v>
      </c>
      <c r="Q263" s="42">
        <f>(Taulukko6[[#This Row],[Valtionosuuden lisäys vuodelle 2025, ilman siirtymäajan rahoitusta*]]*0.75)+(O263*0.25)</f>
        <v>351919.09284348116</v>
      </c>
      <c r="R263" s="42">
        <f>(Taulukko6[[#This Row],[Valtionosuuden lisäys vuodelle 2025, ilman siirtymäajan rahoitusta*]]*1)+(O263*0)</f>
        <v>308251.4299999997</v>
      </c>
    </row>
    <row r="264" spans="1:18" x14ac:dyDescent="0.25">
      <c r="A264" s="21">
        <v>846</v>
      </c>
      <c r="B264" s="21" t="s">
        <v>307</v>
      </c>
      <c r="C264" s="26">
        <v>2207</v>
      </c>
      <c r="D264" s="26">
        <v>228</v>
      </c>
      <c r="E264" s="26">
        <v>96</v>
      </c>
      <c r="G264" s="26">
        <f>Taulukko3[[#This Row],[Väestö, 18-64-vuotiaat (2023 ennuste)]]*Taulukko4[Perushinnat, €]</f>
        <v>216749.47000000015</v>
      </c>
      <c r="H264" s="26">
        <f>Taulukko3[[#This Row],[Työttömät ja palveluissa olevat (2022)]]*Taulukko4[[ ]]</f>
        <v>199981.07999999993</v>
      </c>
      <c r="I264" s="26">
        <f>Taulukko3[[#This Row],[Vieraskieliset (2022)]]*Taulukko4[[  ]]</f>
        <v>6448.3200000000943</v>
      </c>
      <c r="J264" s="26">
        <f>SUM(Taulukko5[[#This Row],[Väestö, 18-64-vuotiaat]:[Vieraskieliset]])</f>
        <v>423178.87000000011</v>
      </c>
      <c r="L264" s="32">
        <v>422801.90999999933</v>
      </c>
      <c r="N264" s="39">
        <v>340834.81042664277</v>
      </c>
      <c r="O264" s="39">
        <v>360584.50927527505</v>
      </c>
      <c r="P264" s="42">
        <f>(Taulukko6[[#This Row],[Valtionosuuden lisäys vuodelle 2025, ilman siirtymäajan rahoitusta*]]*0.5)+(O264*0.5)</f>
        <v>391693.20963763719</v>
      </c>
      <c r="Q264" s="42">
        <f>(Taulukko6[[#This Row],[Valtionosuuden lisäys vuodelle 2025, ilman siirtymäajan rahoitusta*]]*0.75)+(O264*0.25)</f>
        <v>407247.55981881829</v>
      </c>
      <c r="R264" s="42">
        <f>(Taulukko6[[#This Row],[Valtionosuuden lisäys vuodelle 2025, ilman siirtymäajan rahoitusta*]]*1)+(O264*0)</f>
        <v>422801.90999999933</v>
      </c>
    </row>
    <row r="265" spans="1:18" x14ac:dyDescent="0.25">
      <c r="A265" s="21">
        <v>848</v>
      </c>
      <c r="B265" s="21" t="s">
        <v>308</v>
      </c>
      <c r="C265" s="26">
        <v>1974</v>
      </c>
      <c r="D265" s="26">
        <v>380</v>
      </c>
      <c r="E265" s="26">
        <v>222</v>
      </c>
      <c r="G265" s="26">
        <f>Taulukko3[[#This Row],[Väestö, 18-64-vuotiaat (2023 ennuste)]]*Taulukko4[Perushinnat, €]</f>
        <v>193866.54000000012</v>
      </c>
      <c r="H265" s="26">
        <f>Taulukko3[[#This Row],[Työttömät ja palveluissa olevat (2022)]]*Taulukko4[[ ]]</f>
        <v>333301.79999999987</v>
      </c>
      <c r="I265" s="26">
        <f>Taulukko3[[#This Row],[Vieraskieliset (2022)]]*Taulukko4[[  ]]</f>
        <v>14911.740000000218</v>
      </c>
      <c r="J265" s="26">
        <f>SUM(Taulukko5[[#This Row],[Väestö, 18-64-vuotiaat]:[Vieraskieliset]])</f>
        <v>542080.08000000019</v>
      </c>
      <c r="L265" s="32">
        <v>541754.95999999938</v>
      </c>
      <c r="N265" s="39">
        <v>1098331.1969470049</v>
      </c>
      <c r="O265" s="39">
        <v>1161974.0811600592</v>
      </c>
      <c r="P265" s="42">
        <f>(Taulukko6[[#This Row],[Valtionosuuden lisäys vuodelle 2025, ilman siirtymäajan rahoitusta*]]*0.5)+(O265*0.5)</f>
        <v>851864.52058002935</v>
      </c>
      <c r="Q265" s="42">
        <f>(Taulukko6[[#This Row],[Valtionosuuden lisäys vuodelle 2025, ilman siirtymäajan rahoitusta*]]*0.75)+(O265*0.25)</f>
        <v>696809.74029001431</v>
      </c>
      <c r="R265" s="42">
        <f>(Taulukko6[[#This Row],[Valtionosuuden lisäys vuodelle 2025, ilman siirtymäajan rahoitusta*]]*1)+(O265*0)</f>
        <v>541754.95999999938</v>
      </c>
    </row>
    <row r="266" spans="1:18" x14ac:dyDescent="0.25">
      <c r="A266" s="21">
        <v>849</v>
      </c>
      <c r="B266" s="21" t="s">
        <v>309</v>
      </c>
      <c r="C266" s="26">
        <v>1336</v>
      </c>
      <c r="D266" s="26">
        <v>125</v>
      </c>
      <c r="E266" s="26">
        <v>57</v>
      </c>
      <c r="G266" s="26">
        <f>Taulukko3[[#This Row],[Väestö, 18-64-vuotiaat (2023 ennuste)]]*Taulukko4[Perushinnat, €]</f>
        <v>131208.56000000008</v>
      </c>
      <c r="H266" s="26">
        <f>Taulukko3[[#This Row],[Työttömät ja palveluissa olevat (2022)]]*Taulukko4[[ ]]</f>
        <v>109638.74999999996</v>
      </c>
      <c r="I266" s="26">
        <f>Taulukko3[[#This Row],[Vieraskieliset (2022)]]*Taulukko4[[  ]]</f>
        <v>3828.690000000056</v>
      </c>
      <c r="J266" s="26">
        <f>SUM(Taulukko5[[#This Row],[Väestö, 18-64-vuotiaat]:[Vieraskieliset]])</f>
        <v>244676.00000000012</v>
      </c>
      <c r="L266" s="32">
        <v>244454.95999999935</v>
      </c>
      <c r="N266" s="39">
        <v>228416.11790918035</v>
      </c>
      <c r="O266" s="39">
        <v>241651.70712388857</v>
      </c>
      <c r="P266" s="42">
        <f>(Taulukko6[[#This Row],[Valtionosuuden lisäys vuodelle 2025, ilman siirtymäajan rahoitusta*]]*0.5)+(O266*0.5)</f>
        <v>243053.33356194396</v>
      </c>
      <c r="Q266" s="42">
        <f>(Taulukko6[[#This Row],[Valtionosuuden lisäys vuodelle 2025, ilman siirtymäajan rahoitusta*]]*0.75)+(O266*0.25)</f>
        <v>243754.14678097164</v>
      </c>
      <c r="R266" s="42">
        <f>(Taulukko6[[#This Row],[Valtionosuuden lisäys vuodelle 2025, ilman siirtymäajan rahoitusta*]]*1)+(O266*0)</f>
        <v>244454.95999999935</v>
      </c>
    </row>
    <row r="267" spans="1:18" x14ac:dyDescent="0.25">
      <c r="A267" s="21">
        <v>850</v>
      </c>
      <c r="B267" s="21" t="s">
        <v>310</v>
      </c>
      <c r="C267" s="26">
        <v>1153</v>
      </c>
      <c r="D267" s="26">
        <v>121</v>
      </c>
      <c r="E267" s="26">
        <v>32</v>
      </c>
      <c r="G267" s="26">
        <f>Taulukko3[[#This Row],[Väestö, 18-64-vuotiaat (2023 ennuste)]]*Taulukko4[Perushinnat, €]</f>
        <v>113236.13000000008</v>
      </c>
      <c r="H267" s="26">
        <f>Taulukko3[[#This Row],[Työttömät ja palveluissa olevat (2022)]]*Taulukko4[[ ]]</f>
        <v>106130.30999999995</v>
      </c>
      <c r="I267" s="26">
        <f>Taulukko3[[#This Row],[Vieraskieliset (2022)]]*Taulukko4[[  ]]</f>
        <v>2149.4400000000314</v>
      </c>
      <c r="J267" s="26">
        <f>SUM(Taulukko5[[#This Row],[Väestö, 18-64-vuotiaat]:[Vieraskieliset]])</f>
        <v>221515.88000000006</v>
      </c>
      <c r="L267" s="32">
        <v>221324.35999999958</v>
      </c>
      <c r="N267" s="39">
        <v>188899.51084363816</v>
      </c>
      <c r="O267" s="39">
        <v>199845.30727548109</v>
      </c>
      <c r="P267" s="42">
        <f>(Taulukko6[[#This Row],[Valtionosuuden lisäys vuodelle 2025, ilman siirtymäajan rahoitusta*]]*0.5)+(O267*0.5)</f>
        <v>210584.83363774035</v>
      </c>
      <c r="Q267" s="42">
        <f>(Taulukko6[[#This Row],[Valtionosuuden lisäys vuodelle 2025, ilman siirtymäajan rahoitusta*]]*0.75)+(O267*0.25)</f>
        <v>215954.59681886993</v>
      </c>
      <c r="R267" s="42">
        <f>(Taulukko6[[#This Row],[Valtionosuuden lisäys vuodelle 2025, ilman siirtymäajan rahoitusta*]]*1)+(O267*0)</f>
        <v>221324.35999999958</v>
      </c>
    </row>
    <row r="268" spans="1:18" x14ac:dyDescent="0.25">
      <c r="A268" s="21">
        <v>851</v>
      </c>
      <c r="B268" s="21" t="s">
        <v>311</v>
      </c>
      <c r="C268" s="26">
        <v>11317</v>
      </c>
      <c r="D268" s="26">
        <v>1346</v>
      </c>
      <c r="E268" s="26">
        <v>633</v>
      </c>
      <c r="G268" s="26">
        <f>Taulukko3[[#This Row],[Väestö, 18-64-vuotiaat (2023 ennuste)]]*Taulukko4[Perushinnat, €]</f>
        <v>1111442.5700000008</v>
      </c>
      <c r="H268" s="26">
        <f>Taulukko3[[#This Row],[Työttömät ja palveluissa olevat (2022)]]*Taulukko4[[ ]]</f>
        <v>1180590.0599999996</v>
      </c>
      <c r="I268" s="26">
        <f>Taulukko3[[#This Row],[Vieraskieliset (2022)]]*Taulukko4[[  ]]</f>
        <v>42518.610000000619</v>
      </c>
      <c r="J268" s="26">
        <f>SUM(Taulukko5[[#This Row],[Väestö, 18-64-vuotiaat]:[Vieraskieliset]])</f>
        <v>2334551.2400000012</v>
      </c>
      <c r="L268" s="32">
        <v>2332868.599999994</v>
      </c>
      <c r="N268" s="39">
        <v>3052464.8626512447</v>
      </c>
      <c r="O268" s="39">
        <v>3229340.1698064362</v>
      </c>
      <c r="P268" s="42">
        <f>(Taulukko6[[#This Row],[Valtionosuuden lisäys vuodelle 2025, ilman siirtymäajan rahoitusta*]]*0.5)+(O268*0.5)</f>
        <v>2781104.3849032149</v>
      </c>
      <c r="Q268" s="42">
        <f>(Taulukko6[[#This Row],[Valtionosuuden lisäys vuodelle 2025, ilman siirtymäajan rahoitusta*]]*0.75)+(O268*0.25)</f>
        <v>2556986.4924516045</v>
      </c>
      <c r="R268" s="42">
        <f>(Taulukko6[[#This Row],[Valtionosuuden lisäys vuodelle 2025, ilman siirtymäajan rahoitusta*]]*1)+(O268*0)</f>
        <v>2332868.599999994</v>
      </c>
    </row>
    <row r="269" spans="1:18" x14ac:dyDescent="0.25">
      <c r="A269" s="21">
        <v>853</v>
      </c>
      <c r="B269" s="21" t="s">
        <v>312</v>
      </c>
      <c r="C269" s="26">
        <v>126967</v>
      </c>
      <c r="D269" s="26">
        <v>16501</v>
      </c>
      <c r="E269" s="26">
        <v>27307</v>
      </c>
      <c r="G269" s="26">
        <f>Taulukko3[[#This Row],[Väestö, 18-64-vuotiaat (2023 ennuste)]]*Taulukko4[Perushinnat, €]</f>
        <v>12469429.070000008</v>
      </c>
      <c r="H269" s="26">
        <f>Taulukko3[[#This Row],[Työttömät ja palveluissa olevat (2022)]]*Taulukko4[[ ]]</f>
        <v>14473192.109999994</v>
      </c>
      <c r="I269" s="26">
        <f>Taulukko3[[#This Row],[Vieraskieliset (2022)]]*Taulukko4[[  ]]</f>
        <v>1834211.1900000267</v>
      </c>
      <c r="J269" s="26">
        <f>SUM(Taulukko5[[#This Row],[Väestö, 18-64-vuotiaat]:[Vieraskieliset]])</f>
        <v>28776832.370000027</v>
      </c>
      <c r="L269" s="32">
        <v>28760931.249999944</v>
      </c>
      <c r="N269" s="39">
        <v>27577083.551270291</v>
      </c>
      <c r="O269" s="39">
        <v>29175039.741776191</v>
      </c>
      <c r="P269" s="42">
        <f>(Taulukko6[[#This Row],[Valtionosuuden lisäys vuodelle 2025, ilman siirtymäajan rahoitusta*]]*0.5)+(O269*0.5)</f>
        <v>28967985.495888069</v>
      </c>
      <c r="Q269" s="42">
        <f>(Taulukko6[[#This Row],[Valtionosuuden lisäys vuodelle 2025, ilman siirtymäajan rahoitusta*]]*0.75)+(O269*0.25)</f>
        <v>28864458.372944005</v>
      </c>
      <c r="R269" s="42">
        <f>(Taulukko6[[#This Row],[Valtionosuuden lisäys vuodelle 2025, ilman siirtymäajan rahoitusta*]]*1)+(O269*0)</f>
        <v>28760931.249999944</v>
      </c>
    </row>
    <row r="270" spans="1:18" x14ac:dyDescent="0.25">
      <c r="A270" s="21">
        <v>854</v>
      </c>
      <c r="B270" s="21" t="s">
        <v>313</v>
      </c>
      <c r="C270" s="26">
        <v>1383</v>
      </c>
      <c r="D270" s="26">
        <v>198</v>
      </c>
      <c r="E270" s="26">
        <v>41</v>
      </c>
      <c r="G270" s="26">
        <f>Taulukko3[[#This Row],[Väestö, 18-64-vuotiaat (2023 ennuste)]]*Taulukko4[Perushinnat, €]</f>
        <v>135824.43000000008</v>
      </c>
      <c r="H270" s="26">
        <f>Taulukko3[[#This Row],[Työttömät ja palveluissa olevat (2022)]]*Taulukko4[[ ]]</f>
        <v>173667.77999999994</v>
      </c>
      <c r="I270" s="26">
        <f>Taulukko3[[#This Row],[Vieraskieliset (2022)]]*Taulukko4[[  ]]</f>
        <v>2753.9700000000403</v>
      </c>
      <c r="J270" s="26">
        <f>SUM(Taulukko5[[#This Row],[Väestö, 18-64-vuotiaat]:[Vieraskieliset]])</f>
        <v>312246.18000000005</v>
      </c>
      <c r="L270" s="32">
        <v>311996.65999999898</v>
      </c>
      <c r="N270" s="39">
        <v>483115.64374012261</v>
      </c>
      <c r="O270" s="39">
        <v>511109.81622792402</v>
      </c>
      <c r="P270" s="42">
        <f>(Taulukko6[[#This Row],[Valtionosuuden lisäys vuodelle 2025, ilman siirtymäajan rahoitusta*]]*0.5)+(O270*0.5)</f>
        <v>411553.23811396153</v>
      </c>
      <c r="Q270" s="42">
        <f>(Taulukko6[[#This Row],[Valtionosuuden lisäys vuodelle 2025, ilman siirtymäajan rahoitusta*]]*0.75)+(O270*0.25)</f>
        <v>361774.94905698026</v>
      </c>
      <c r="R270" s="42">
        <f>(Taulukko6[[#This Row],[Valtionosuuden lisäys vuodelle 2025, ilman siirtymäajan rahoitusta*]]*1)+(O270*0)</f>
        <v>311996.65999999898</v>
      </c>
    </row>
    <row r="271" spans="1:18" x14ac:dyDescent="0.25">
      <c r="A271" s="21">
        <v>857</v>
      </c>
      <c r="B271" s="21" t="s">
        <v>314</v>
      </c>
      <c r="C271" s="26">
        <v>1085</v>
      </c>
      <c r="D271" s="26">
        <v>147</v>
      </c>
      <c r="E271" s="26">
        <v>52</v>
      </c>
      <c r="G271" s="26">
        <f>Taulukko3[[#This Row],[Väestö, 18-64-vuotiaat (2023 ennuste)]]*Taulukko4[Perushinnat, €]</f>
        <v>106557.85000000006</v>
      </c>
      <c r="H271" s="26">
        <f>Taulukko3[[#This Row],[Työttömät ja palveluissa olevat (2022)]]*Taulukko4[[ ]]</f>
        <v>128935.16999999995</v>
      </c>
      <c r="I271" s="26">
        <f>Taulukko3[[#This Row],[Vieraskieliset (2022)]]*Taulukko4[[  ]]</f>
        <v>3492.8400000000511</v>
      </c>
      <c r="J271" s="26">
        <f>SUM(Taulukko5[[#This Row],[Väestö, 18-64-vuotiaat]:[Vieraskieliset]])</f>
        <v>238985.86000000007</v>
      </c>
      <c r="L271" s="32">
        <v>238803.21999999951</v>
      </c>
      <c r="N271" s="39">
        <v>237373.99029062735</v>
      </c>
      <c r="O271" s="39">
        <v>251128.64409746631</v>
      </c>
      <c r="P271" s="42">
        <f>(Taulukko6[[#This Row],[Valtionosuuden lisäys vuodelle 2025, ilman siirtymäajan rahoitusta*]]*0.5)+(O271*0.5)</f>
        <v>244965.93204873291</v>
      </c>
      <c r="Q271" s="42">
        <f>(Taulukko6[[#This Row],[Valtionosuuden lisäys vuodelle 2025, ilman siirtymäajan rahoitusta*]]*0.75)+(O271*0.25)</f>
        <v>241884.57602436619</v>
      </c>
      <c r="R271" s="42">
        <f>(Taulukko6[[#This Row],[Valtionosuuden lisäys vuodelle 2025, ilman siirtymäajan rahoitusta*]]*1)+(O271*0)</f>
        <v>238803.21999999951</v>
      </c>
    </row>
    <row r="272" spans="1:18" x14ac:dyDescent="0.25">
      <c r="A272" s="21">
        <v>858</v>
      </c>
      <c r="B272" s="21" t="s">
        <v>315</v>
      </c>
      <c r="C272" s="26">
        <v>23035</v>
      </c>
      <c r="D272" s="26">
        <v>1721</v>
      </c>
      <c r="E272" s="26">
        <v>2913</v>
      </c>
      <c r="G272" s="26">
        <f>Taulukko3[[#This Row],[Väestö, 18-64-vuotiaat (2023 ennuste)]]*Taulukko4[Perushinnat, €]</f>
        <v>2262267.3500000015</v>
      </c>
      <c r="H272" s="26">
        <f>Taulukko3[[#This Row],[Työttömät ja palveluissa olevat (2022)]]*Taulukko4[[ ]]</f>
        <v>1509506.3099999994</v>
      </c>
      <c r="I272" s="26">
        <f>Taulukko3[[#This Row],[Vieraskieliset (2022)]]*Taulukko4[[  ]]</f>
        <v>195666.21000000287</v>
      </c>
      <c r="J272" s="26">
        <f>SUM(Taulukko5[[#This Row],[Väestö, 18-64-vuotiaat]:[Vieraskieliset]])</f>
        <v>3967439.8700000038</v>
      </c>
      <c r="L272" s="32">
        <v>3964307.9499999802</v>
      </c>
      <c r="N272" s="39">
        <v>2745301.7622579644</v>
      </c>
      <c r="O272" s="39">
        <v>2904378.4803471332</v>
      </c>
      <c r="P272" s="42">
        <f>(Taulukko6[[#This Row],[Valtionosuuden lisäys vuodelle 2025, ilman siirtymäajan rahoitusta*]]*0.5)+(O272*0.5)</f>
        <v>3434343.2151735565</v>
      </c>
      <c r="Q272" s="42">
        <f>(Taulukko6[[#This Row],[Valtionosuuden lisäys vuodelle 2025, ilman siirtymäajan rahoitusta*]]*0.75)+(O272*0.25)</f>
        <v>3699325.5825867681</v>
      </c>
      <c r="R272" s="42">
        <f>(Taulukko6[[#This Row],[Valtionosuuden lisäys vuodelle 2025, ilman siirtymäajan rahoitusta*]]*1)+(O272*0)</f>
        <v>3964307.9499999802</v>
      </c>
    </row>
    <row r="273" spans="1:18" x14ac:dyDescent="0.25">
      <c r="A273" s="21">
        <v>859</v>
      </c>
      <c r="B273" s="21" t="s">
        <v>316</v>
      </c>
      <c r="C273" s="26">
        <v>3222</v>
      </c>
      <c r="D273" s="26">
        <v>278</v>
      </c>
      <c r="E273" s="26">
        <v>55</v>
      </c>
      <c r="G273" s="26">
        <f>Taulukko3[[#This Row],[Väestö, 18-64-vuotiaat (2023 ennuste)]]*Taulukko4[Perushinnat, €]</f>
        <v>316432.62000000023</v>
      </c>
      <c r="H273" s="26">
        <f>Taulukko3[[#This Row],[Työttömät ja palveluissa olevat (2022)]]*Taulukko4[[ ]]</f>
        <v>243836.5799999999</v>
      </c>
      <c r="I273" s="26">
        <f>Taulukko3[[#This Row],[Vieraskieliset (2022)]]*Taulukko4[[  ]]</f>
        <v>3694.350000000054</v>
      </c>
      <c r="J273" s="26">
        <f>SUM(Taulukko5[[#This Row],[Väestö, 18-64-vuotiaat]:[Vieraskieliset]])</f>
        <v>563963.55000000028</v>
      </c>
      <c r="L273" s="32">
        <v>563442.67000000039</v>
      </c>
      <c r="N273" s="39">
        <v>524174.13499721349</v>
      </c>
      <c r="O273" s="39">
        <v>554547.44486388692</v>
      </c>
      <c r="P273" s="42">
        <f>(Taulukko6[[#This Row],[Valtionosuuden lisäys vuodelle 2025, ilman siirtymäajan rahoitusta*]]*0.5)+(O273*0.5)</f>
        <v>558995.05743194371</v>
      </c>
      <c r="Q273" s="42">
        <f>(Taulukko6[[#This Row],[Valtionosuuden lisäys vuodelle 2025, ilman siirtymäajan rahoitusta*]]*0.75)+(O273*0.25)</f>
        <v>561218.86371597205</v>
      </c>
      <c r="R273" s="42">
        <f>(Taulukko6[[#This Row],[Valtionosuuden lisäys vuodelle 2025, ilman siirtymäajan rahoitusta*]]*1)+(O273*0)</f>
        <v>563442.67000000039</v>
      </c>
    </row>
    <row r="274" spans="1:18" x14ac:dyDescent="0.25">
      <c r="A274" s="21">
        <v>886</v>
      </c>
      <c r="B274" s="21" t="s">
        <v>317</v>
      </c>
      <c r="C274" s="26">
        <v>6466</v>
      </c>
      <c r="D274" s="26">
        <v>620</v>
      </c>
      <c r="E274" s="26">
        <v>276</v>
      </c>
      <c r="G274" s="26">
        <f>Taulukko3[[#This Row],[Väestö, 18-64-vuotiaat (2023 ennuste)]]*Taulukko4[Perushinnat, €]</f>
        <v>635025.86000000045</v>
      </c>
      <c r="H274" s="26">
        <f>Taulukko3[[#This Row],[Työttömät ja palveluissa olevat (2022)]]*Taulukko4[[ ]]</f>
        <v>543808.19999999984</v>
      </c>
      <c r="I274" s="26">
        <f>Taulukko3[[#This Row],[Vieraskieliset (2022)]]*Taulukko4[[  ]]</f>
        <v>18538.920000000271</v>
      </c>
      <c r="J274" s="26">
        <f>SUM(Taulukko5[[#This Row],[Väestö, 18-64-vuotiaat]:[Vieraskieliset]])</f>
        <v>1197372.9800000004</v>
      </c>
      <c r="L274" s="32">
        <v>1196381.2999999933</v>
      </c>
      <c r="N274" s="39">
        <v>978929.77165582217</v>
      </c>
      <c r="O274" s="39">
        <v>1035653.931256662</v>
      </c>
      <c r="P274" s="42">
        <f>(Taulukko6[[#This Row],[Valtionosuuden lisäys vuodelle 2025, ilman siirtymäajan rahoitusta*]]*0.5)+(O274*0.5)</f>
        <v>1116017.6156283277</v>
      </c>
      <c r="Q274" s="42">
        <f>(Taulukko6[[#This Row],[Valtionosuuden lisäys vuodelle 2025, ilman siirtymäajan rahoitusta*]]*0.75)+(O274*0.25)</f>
        <v>1156199.4578141605</v>
      </c>
      <c r="R274" s="42">
        <f>(Taulukko6[[#This Row],[Valtionosuuden lisäys vuodelle 2025, ilman siirtymäajan rahoitusta*]]*1)+(O274*0)</f>
        <v>1196381.2999999933</v>
      </c>
    </row>
    <row r="275" spans="1:18" x14ac:dyDescent="0.25">
      <c r="A275" s="21">
        <v>887</v>
      </c>
      <c r="B275" s="21" t="s">
        <v>318</v>
      </c>
      <c r="C275" s="26">
        <v>2248</v>
      </c>
      <c r="D275" s="26">
        <v>329</v>
      </c>
      <c r="E275" s="26">
        <v>115</v>
      </c>
      <c r="G275" s="26">
        <f>Taulukko3[[#This Row],[Väestö, 18-64-vuotiaat (2023 ennuste)]]*Taulukko4[Perushinnat, €]</f>
        <v>220776.08000000013</v>
      </c>
      <c r="H275" s="26">
        <f>Taulukko3[[#This Row],[Työttömät ja palveluissa olevat (2022)]]*Taulukko4[[ ]]</f>
        <v>288569.18999999989</v>
      </c>
      <c r="I275" s="26">
        <f>Taulukko3[[#This Row],[Vieraskieliset (2022)]]*Taulukko4[[  ]]</f>
        <v>7724.550000000113</v>
      </c>
      <c r="J275" s="26">
        <f>SUM(Taulukko5[[#This Row],[Väestö, 18-64-vuotiaat]:[Vieraskieliset]])</f>
        <v>517069.82000000012</v>
      </c>
      <c r="L275" s="32">
        <v>516711.01999999973</v>
      </c>
      <c r="N275" s="39">
        <v>429453.90562637104</v>
      </c>
      <c r="O275" s="39">
        <v>454338.6446437058</v>
      </c>
      <c r="P275" s="42">
        <f>(Taulukko6[[#This Row],[Valtionosuuden lisäys vuodelle 2025, ilman siirtymäajan rahoitusta*]]*0.5)+(O275*0.5)</f>
        <v>485524.83232185279</v>
      </c>
      <c r="Q275" s="42">
        <f>(Taulukko6[[#This Row],[Valtionosuuden lisäys vuodelle 2025, ilman siirtymäajan rahoitusta*]]*0.75)+(O275*0.25)</f>
        <v>501117.92616092623</v>
      </c>
      <c r="R275" s="42">
        <f>(Taulukko6[[#This Row],[Valtionosuuden lisäys vuodelle 2025, ilman siirtymäajan rahoitusta*]]*1)+(O275*0)</f>
        <v>516711.01999999973</v>
      </c>
    </row>
    <row r="276" spans="1:18" x14ac:dyDescent="0.25">
      <c r="A276" s="21">
        <v>889</v>
      </c>
      <c r="B276" s="21" t="s">
        <v>319</v>
      </c>
      <c r="C276" s="26">
        <v>1192</v>
      </c>
      <c r="D276" s="26">
        <v>172</v>
      </c>
      <c r="E276" s="26">
        <v>65</v>
      </c>
      <c r="G276" s="26">
        <f>Taulukko3[[#This Row],[Väestö, 18-64-vuotiaat (2023 ennuste)]]*Taulukko4[Perushinnat, €]</f>
        <v>117066.32000000008</v>
      </c>
      <c r="H276" s="26">
        <f>Taulukko3[[#This Row],[Työttömät ja palveluissa olevat (2022)]]*Taulukko4[[ ]]</f>
        <v>150862.91999999995</v>
      </c>
      <c r="I276" s="26">
        <f>Taulukko3[[#This Row],[Vieraskieliset (2022)]]*Taulukko4[[  ]]</f>
        <v>4366.0500000000638</v>
      </c>
      <c r="J276" s="26">
        <f>SUM(Taulukko5[[#This Row],[Väestö, 18-64-vuotiaat]:[Vieraskieliset]])</f>
        <v>272295.2900000001</v>
      </c>
      <c r="L276" s="32">
        <v>272097.44999999891</v>
      </c>
      <c r="N276" s="39">
        <v>439537.415792941</v>
      </c>
      <c r="O276" s="39">
        <v>465006.44456893508</v>
      </c>
      <c r="P276" s="42">
        <f>(Taulukko6[[#This Row],[Valtionosuuden lisäys vuodelle 2025, ilman siirtymäajan rahoitusta*]]*0.5)+(O276*0.5)</f>
        <v>368551.94728446699</v>
      </c>
      <c r="Q276" s="42">
        <f>(Taulukko6[[#This Row],[Valtionosuuden lisäys vuodelle 2025, ilman siirtymäajan rahoitusta*]]*0.75)+(O276*0.25)</f>
        <v>320324.69864223292</v>
      </c>
      <c r="R276" s="42">
        <f>(Taulukko6[[#This Row],[Valtionosuuden lisäys vuodelle 2025, ilman siirtymäajan rahoitusta*]]*1)+(O276*0)</f>
        <v>272097.44999999891</v>
      </c>
    </row>
    <row r="277" spans="1:18" x14ac:dyDescent="0.25">
      <c r="A277" s="21">
        <v>890</v>
      </c>
      <c r="B277" s="21" t="s">
        <v>320</v>
      </c>
      <c r="C277" s="26">
        <v>630</v>
      </c>
      <c r="D277" s="26">
        <v>59</v>
      </c>
      <c r="E277" s="26">
        <v>52</v>
      </c>
      <c r="G277" s="26">
        <f>Taulukko3[[#This Row],[Väestö, 18-64-vuotiaat (2023 ennuste)]]*Taulukko4[Perushinnat, €]</f>
        <v>61872.300000000039</v>
      </c>
      <c r="H277" s="26">
        <f>Taulukko3[[#This Row],[Työttömät ja palveluissa olevat (2022)]]*Taulukko4[[ ]]</f>
        <v>51749.489999999983</v>
      </c>
      <c r="I277" s="26">
        <f>Taulukko3[[#This Row],[Vieraskieliset (2022)]]*Taulukko4[[  ]]</f>
        <v>3492.8400000000511</v>
      </c>
      <c r="J277" s="26">
        <f>SUM(Taulukko5[[#This Row],[Väestö, 18-64-vuotiaat]:[Vieraskieliset]])</f>
        <v>117114.63000000008</v>
      </c>
      <c r="L277" s="32">
        <v>117018.54999999919</v>
      </c>
      <c r="N277" s="39">
        <v>81856.47134662242</v>
      </c>
      <c r="O277" s="39">
        <v>86599.65076507398</v>
      </c>
      <c r="P277" s="42">
        <f>(Taulukko6[[#This Row],[Valtionosuuden lisäys vuodelle 2025, ilman siirtymäajan rahoitusta*]]*0.5)+(O277*0.5)</f>
        <v>101809.10038253659</v>
      </c>
      <c r="Q277" s="42">
        <f>(Taulukko6[[#This Row],[Valtionosuuden lisäys vuodelle 2025, ilman siirtymäajan rahoitusta*]]*0.75)+(O277*0.25)</f>
        <v>109413.82519126788</v>
      </c>
      <c r="R277" s="42">
        <f>(Taulukko6[[#This Row],[Valtionosuuden lisäys vuodelle 2025, ilman siirtymäajan rahoitusta*]]*1)+(O277*0)</f>
        <v>117018.54999999919</v>
      </c>
    </row>
    <row r="278" spans="1:18" x14ac:dyDescent="0.25">
      <c r="A278" s="21">
        <v>892</v>
      </c>
      <c r="B278" s="21" t="s">
        <v>321</v>
      </c>
      <c r="C278" s="26">
        <v>1834</v>
      </c>
      <c r="D278" s="26">
        <v>212</v>
      </c>
      <c r="E278" s="26">
        <v>44</v>
      </c>
      <c r="G278" s="26">
        <f>Taulukko3[[#This Row],[Väestö, 18-64-vuotiaat (2023 ennuste)]]*Taulukko4[Perushinnat, €]</f>
        <v>180117.14000000013</v>
      </c>
      <c r="H278" s="26">
        <f>Taulukko3[[#This Row],[Työttömät ja palveluissa olevat (2022)]]*Taulukko4[[ ]]</f>
        <v>185947.31999999992</v>
      </c>
      <c r="I278" s="26">
        <f>Taulukko3[[#This Row],[Vieraskieliset (2022)]]*Taulukko4[[  ]]</f>
        <v>2955.4800000000432</v>
      </c>
      <c r="J278" s="26">
        <f>SUM(Taulukko5[[#This Row],[Väestö, 18-64-vuotiaat]:[Vieraskieliset]])</f>
        <v>369019.94000000012</v>
      </c>
      <c r="L278" s="32">
        <v>368726.739999999</v>
      </c>
      <c r="N278" s="39">
        <v>325061.93942331255</v>
      </c>
      <c r="O278" s="39">
        <v>343897.67806962819</v>
      </c>
      <c r="P278" s="42">
        <f>(Taulukko6[[#This Row],[Valtionosuuden lisäys vuodelle 2025, ilman siirtymäajan rahoitusta*]]*0.5)+(O278*0.5)</f>
        <v>356312.20903481357</v>
      </c>
      <c r="Q278" s="42">
        <f>(Taulukko6[[#This Row],[Valtionosuuden lisäys vuodelle 2025, ilman siirtymäajan rahoitusta*]]*0.75)+(O278*0.25)</f>
        <v>362519.47451740631</v>
      </c>
      <c r="R278" s="42">
        <f>(Taulukko6[[#This Row],[Valtionosuuden lisäys vuodelle 2025, ilman siirtymäajan rahoitusta*]]*1)+(O278*0)</f>
        <v>368726.739999999</v>
      </c>
    </row>
    <row r="279" spans="1:18" x14ac:dyDescent="0.25">
      <c r="A279" s="21">
        <v>893</v>
      </c>
      <c r="B279" s="21" t="s">
        <v>322</v>
      </c>
      <c r="C279" s="26">
        <v>3874</v>
      </c>
      <c r="D279" s="26">
        <v>244</v>
      </c>
      <c r="E279" s="26">
        <v>647</v>
      </c>
      <c r="G279" s="26">
        <f>Taulukko3[[#This Row],[Väestö, 18-64-vuotiaat (2023 ennuste)]]*Taulukko4[Perushinnat, €]</f>
        <v>380465.54000000027</v>
      </c>
      <c r="H279" s="26">
        <f>Taulukko3[[#This Row],[Työttömät ja palveluissa olevat (2022)]]*Taulukko4[[ ]]</f>
        <v>214014.83999999991</v>
      </c>
      <c r="I279" s="26">
        <f>Taulukko3[[#This Row],[Vieraskieliset (2022)]]*Taulukko4[[  ]]</f>
        <v>43458.990000000638</v>
      </c>
      <c r="J279" s="26">
        <f>SUM(Taulukko5[[#This Row],[Väestö, 18-64-vuotiaat]:[Vieraskieliset]])</f>
        <v>637939.37000000081</v>
      </c>
      <c r="L279" s="32">
        <v>637343.68999999831</v>
      </c>
      <c r="N279" s="39">
        <v>397990.9692116417</v>
      </c>
      <c r="O279" s="39">
        <v>421052.58600062563</v>
      </c>
      <c r="P279" s="42">
        <f>(Taulukko6[[#This Row],[Valtionosuuden lisäys vuodelle 2025, ilman siirtymäajan rahoitusta*]]*0.5)+(O279*0.5)</f>
        <v>529198.13800031203</v>
      </c>
      <c r="Q279" s="42">
        <f>(Taulukko6[[#This Row],[Valtionosuuden lisäys vuodelle 2025, ilman siirtymäajan rahoitusta*]]*0.75)+(O279*0.25)</f>
        <v>583270.91400015517</v>
      </c>
      <c r="R279" s="42">
        <f>(Taulukko6[[#This Row],[Valtionosuuden lisäys vuodelle 2025, ilman siirtymäajan rahoitusta*]]*1)+(O279*0)</f>
        <v>637343.68999999831</v>
      </c>
    </row>
    <row r="280" spans="1:18" x14ac:dyDescent="0.25">
      <c r="A280" s="21">
        <v>895</v>
      </c>
      <c r="B280" s="21" t="s">
        <v>323</v>
      </c>
      <c r="C280" s="26">
        <v>8166</v>
      </c>
      <c r="D280" s="26">
        <v>918</v>
      </c>
      <c r="E280" s="26">
        <v>1131</v>
      </c>
      <c r="G280" s="26">
        <f>Taulukko3[[#This Row],[Väestö, 18-64-vuotiaat (2023 ennuste)]]*Taulukko4[Perushinnat, €]</f>
        <v>801982.86000000057</v>
      </c>
      <c r="H280" s="26">
        <f>Taulukko3[[#This Row],[Työttömät ja palveluissa olevat (2022)]]*Taulukko4[[ ]]</f>
        <v>805186.97999999975</v>
      </c>
      <c r="I280" s="26">
        <f>Taulukko3[[#This Row],[Vieraskieliset (2022)]]*Taulukko4[[  ]]</f>
        <v>75969.27000000111</v>
      </c>
      <c r="J280" s="26">
        <f>SUM(Taulukko5[[#This Row],[Väestö, 18-64-vuotiaat]:[Vieraskieliset]])</f>
        <v>1683139.1100000015</v>
      </c>
      <c r="L280" s="32">
        <v>1681928.2299999972</v>
      </c>
      <c r="N280" s="39">
        <v>1291229.6358111203</v>
      </c>
      <c r="O280" s="39">
        <v>1366050.0346423816</v>
      </c>
      <c r="P280" s="42">
        <f>(Taulukko6[[#This Row],[Valtionosuuden lisäys vuodelle 2025, ilman siirtymäajan rahoitusta*]]*0.5)+(O280*0.5)</f>
        <v>1523989.1323211894</v>
      </c>
      <c r="Q280" s="42">
        <f>(Taulukko6[[#This Row],[Valtionosuuden lisäys vuodelle 2025, ilman siirtymäajan rahoitusta*]]*0.75)+(O280*0.25)</f>
        <v>1602958.6811605934</v>
      </c>
      <c r="R280" s="42">
        <f>(Taulukko6[[#This Row],[Valtionosuuden lisäys vuodelle 2025, ilman siirtymäajan rahoitusta*]]*1)+(O280*0)</f>
        <v>1681928.2299999972</v>
      </c>
    </row>
    <row r="281" spans="1:18" x14ac:dyDescent="0.25">
      <c r="A281" s="21">
        <v>905</v>
      </c>
      <c r="B281" s="21" t="s">
        <v>324</v>
      </c>
      <c r="C281" s="26">
        <v>41398</v>
      </c>
      <c r="D281" s="26">
        <v>3876</v>
      </c>
      <c r="E281" s="26">
        <v>7049</v>
      </c>
      <c r="G281" s="26">
        <f>Taulukko3[[#This Row],[Väestö, 18-64-vuotiaat (2023 ennuste)]]*Taulukko4[Perushinnat, €]</f>
        <v>4065697.5800000029</v>
      </c>
      <c r="H281" s="26">
        <f>Taulukko3[[#This Row],[Työttömät ja palveluissa olevat (2022)]]*Taulukko4[[ ]]</f>
        <v>3399678.3599999989</v>
      </c>
      <c r="I281" s="26">
        <f>Taulukko3[[#This Row],[Vieraskieliset (2022)]]*Taulukko4[[  ]]</f>
        <v>473481.33000000694</v>
      </c>
      <c r="J281" s="26">
        <f>SUM(Taulukko5[[#This Row],[Väestö, 18-64-vuotiaat]:[Vieraskieliset]])</f>
        <v>7938857.2700000079</v>
      </c>
      <c r="L281" s="32">
        <v>7933442.7899999944</v>
      </c>
      <c r="N281" s="39">
        <v>8655035.4862086568</v>
      </c>
      <c r="O281" s="39">
        <v>9156552.171558015</v>
      </c>
      <c r="P281" s="42">
        <f>(Taulukko6[[#This Row],[Valtionosuuden lisäys vuodelle 2025, ilman siirtymäajan rahoitusta*]]*0.5)+(O281*0.5)</f>
        <v>8544997.4807790052</v>
      </c>
      <c r="Q281" s="42">
        <f>(Taulukko6[[#This Row],[Valtionosuuden lisäys vuodelle 2025, ilman siirtymäajan rahoitusta*]]*0.75)+(O281*0.25)</f>
        <v>8239220.1353894994</v>
      </c>
      <c r="R281" s="42">
        <f>(Taulukko6[[#This Row],[Valtionosuuden lisäys vuodelle 2025, ilman siirtymäajan rahoitusta*]]*1)+(O281*0)</f>
        <v>7933442.7899999944</v>
      </c>
    </row>
    <row r="282" spans="1:18" x14ac:dyDescent="0.25">
      <c r="A282" s="21">
        <v>908</v>
      </c>
      <c r="B282" s="21" t="s">
        <v>325</v>
      </c>
      <c r="C282" s="26">
        <v>10710</v>
      </c>
      <c r="D282" s="26">
        <v>1269</v>
      </c>
      <c r="E282" s="26">
        <v>845</v>
      </c>
      <c r="G282" s="26">
        <f>Taulukko3[[#This Row],[Väestö, 18-64-vuotiaat (2023 ennuste)]]*Taulukko4[Perushinnat, €]</f>
        <v>1051829.1000000008</v>
      </c>
      <c r="H282" s="26">
        <f>Taulukko3[[#This Row],[Työttömät ja palveluissa olevat (2022)]]*Taulukko4[[ ]]</f>
        <v>1113052.5899999996</v>
      </c>
      <c r="I282" s="26">
        <f>Taulukko3[[#This Row],[Vieraskieliset (2022)]]*Taulukko4[[  ]]</f>
        <v>56758.650000000831</v>
      </c>
      <c r="J282" s="26">
        <f>SUM(Taulukko5[[#This Row],[Väestö, 18-64-vuotiaat]:[Vieraskieliset]])</f>
        <v>2221640.3400000012</v>
      </c>
      <c r="L282" s="32">
        <v>2220010.2600000016</v>
      </c>
      <c r="N282" s="39">
        <v>1753054.6243224144</v>
      </c>
      <c r="O282" s="39">
        <v>1854635.5070152096</v>
      </c>
      <c r="P282" s="42">
        <f>(Taulukko6[[#This Row],[Valtionosuuden lisäys vuodelle 2025, ilman siirtymäajan rahoitusta*]]*0.5)+(O282*0.5)</f>
        <v>2037322.8835076056</v>
      </c>
      <c r="Q282" s="42">
        <f>(Taulukko6[[#This Row],[Valtionosuuden lisäys vuodelle 2025, ilman siirtymäajan rahoitusta*]]*0.75)+(O282*0.25)</f>
        <v>2128666.5717538036</v>
      </c>
      <c r="R282" s="42">
        <f>(Taulukko6[[#This Row],[Valtionosuuden lisäys vuodelle 2025, ilman siirtymäajan rahoitusta*]]*1)+(O282*0)</f>
        <v>2220010.2600000016</v>
      </c>
    </row>
    <row r="283" spans="1:18" x14ac:dyDescent="0.25">
      <c r="A283" s="21">
        <v>915</v>
      </c>
      <c r="B283" s="21" t="s">
        <v>326</v>
      </c>
      <c r="C283" s="26">
        <v>10019</v>
      </c>
      <c r="D283" s="26">
        <v>1556</v>
      </c>
      <c r="E283" s="26">
        <v>686</v>
      </c>
      <c r="G283" s="26">
        <f>Taulukko3[[#This Row],[Väestö, 18-64-vuotiaat (2023 ennuste)]]*Taulukko4[Perushinnat, €]</f>
        <v>983965.99000000069</v>
      </c>
      <c r="H283" s="26">
        <f>Taulukko3[[#This Row],[Työttömät ja palveluissa olevat (2022)]]*Taulukko4[[ ]]</f>
        <v>1364783.1599999995</v>
      </c>
      <c r="I283" s="26">
        <f>Taulukko3[[#This Row],[Vieraskieliset (2022)]]*Taulukko4[[  ]]</f>
        <v>46078.620000000672</v>
      </c>
      <c r="J283" s="26">
        <f>SUM(Taulukko5[[#This Row],[Väestö, 18-64-vuotiaat]:[Vieraskieliset]])</f>
        <v>2394827.7700000009</v>
      </c>
      <c r="L283" s="32">
        <v>2393268.0099999979</v>
      </c>
      <c r="N283" s="39">
        <v>3108828.920624611</v>
      </c>
      <c r="O283" s="39">
        <v>3288970.2473787609</v>
      </c>
      <c r="P283" s="42">
        <f>(Taulukko6[[#This Row],[Valtionosuuden lisäys vuodelle 2025, ilman siirtymäajan rahoitusta*]]*0.5)+(O283*0.5)</f>
        <v>2841119.1286893794</v>
      </c>
      <c r="Q283" s="42">
        <f>(Taulukko6[[#This Row],[Valtionosuuden lisäys vuodelle 2025, ilman siirtymäajan rahoitusta*]]*0.75)+(O283*0.25)</f>
        <v>2617193.5693446887</v>
      </c>
      <c r="R283" s="42">
        <f>(Taulukko6[[#This Row],[Valtionosuuden lisäys vuodelle 2025, ilman siirtymäajan rahoitusta*]]*1)+(O283*0)</f>
        <v>2393268.0099999979</v>
      </c>
    </row>
    <row r="284" spans="1:18" x14ac:dyDescent="0.25">
      <c r="A284" s="21">
        <v>918</v>
      </c>
      <c r="B284" s="21" t="s">
        <v>327</v>
      </c>
      <c r="C284" s="26">
        <v>1229</v>
      </c>
      <c r="D284" s="26">
        <v>99</v>
      </c>
      <c r="E284" s="26">
        <v>83</v>
      </c>
      <c r="G284" s="26">
        <f>Taulukko3[[#This Row],[Väestö, 18-64-vuotiaat (2023 ennuste)]]*Taulukko4[Perushinnat, €]</f>
        <v>120700.09000000008</v>
      </c>
      <c r="H284" s="26">
        <f>Taulukko3[[#This Row],[Työttömät ja palveluissa olevat (2022)]]*Taulukko4[[ ]]</f>
        <v>86833.88999999997</v>
      </c>
      <c r="I284" s="26">
        <f>Taulukko3[[#This Row],[Vieraskieliset (2022)]]*Taulukko4[[  ]]</f>
        <v>5575.1100000000815</v>
      </c>
      <c r="J284" s="26">
        <f>SUM(Taulukko5[[#This Row],[Väestö, 18-64-vuotiaat]:[Vieraskieliset]])</f>
        <v>213109.09000000011</v>
      </c>
      <c r="L284" s="32">
        <v>212923.96999999927</v>
      </c>
      <c r="N284" s="39">
        <v>98769.125364691688</v>
      </c>
      <c r="O284" s="39">
        <v>104492.30979838762</v>
      </c>
      <c r="P284" s="42">
        <f>(Taulukko6[[#This Row],[Valtionosuuden lisäys vuodelle 2025, ilman siirtymäajan rahoitusta*]]*0.5)+(O284*0.5)</f>
        <v>158708.13989919345</v>
      </c>
      <c r="Q284" s="42">
        <f>(Taulukko6[[#This Row],[Valtionosuuden lisäys vuodelle 2025, ilman siirtymäajan rahoitusta*]]*0.75)+(O284*0.25)</f>
        <v>185816.05494959635</v>
      </c>
      <c r="R284" s="42">
        <f>(Taulukko6[[#This Row],[Valtionosuuden lisäys vuodelle 2025, ilman siirtymäajan rahoitusta*]]*1)+(O284*0)</f>
        <v>212923.96999999927</v>
      </c>
    </row>
    <row r="285" spans="1:18" x14ac:dyDescent="0.25">
      <c r="A285" s="21">
        <v>921</v>
      </c>
      <c r="B285" s="21" t="s">
        <v>328</v>
      </c>
      <c r="C285" s="26">
        <v>822</v>
      </c>
      <c r="D285" s="26">
        <v>96</v>
      </c>
      <c r="E285" s="26">
        <v>29</v>
      </c>
      <c r="G285" s="26">
        <f>Taulukko3[[#This Row],[Väestö, 18-64-vuotiaat (2023 ennuste)]]*Taulukko4[Perushinnat, €]</f>
        <v>80728.620000000054</v>
      </c>
      <c r="H285" s="26">
        <f>Taulukko3[[#This Row],[Työttömät ja palveluissa olevat (2022)]]*Taulukko4[[ ]]</f>
        <v>84202.559999999969</v>
      </c>
      <c r="I285" s="26">
        <f>Taulukko3[[#This Row],[Vieraskieliset (2022)]]*Taulukko4[[  ]]</f>
        <v>1947.9300000000285</v>
      </c>
      <c r="J285" s="26">
        <f>SUM(Taulukko5[[#This Row],[Väestö, 18-64-vuotiaat]:[Vieraskieliset]])</f>
        <v>166879.11000000004</v>
      </c>
      <c r="L285" s="32">
        <v>166731.35000000012</v>
      </c>
      <c r="N285" s="39">
        <v>153111.69260320935</v>
      </c>
      <c r="O285" s="39">
        <v>161983.76120245995</v>
      </c>
      <c r="P285" s="42">
        <f>(Taulukko6[[#This Row],[Valtionosuuden lisäys vuodelle 2025, ilman siirtymäajan rahoitusta*]]*0.5)+(O285*0.5)</f>
        <v>164357.55560123004</v>
      </c>
      <c r="Q285" s="42">
        <f>(Taulukko6[[#This Row],[Valtionosuuden lisäys vuodelle 2025, ilman siirtymäajan rahoitusta*]]*0.75)+(O285*0.25)</f>
        <v>165544.45280061508</v>
      </c>
      <c r="R285" s="42">
        <f>(Taulukko6[[#This Row],[Valtionosuuden lisäys vuodelle 2025, ilman siirtymäajan rahoitusta*]]*1)+(O285*0)</f>
        <v>166731.35000000012</v>
      </c>
    </row>
    <row r="286" spans="1:18" x14ac:dyDescent="0.25">
      <c r="A286" s="21">
        <v>922</v>
      </c>
      <c r="B286" s="21" t="s">
        <v>329</v>
      </c>
      <c r="C286" s="26">
        <v>2454</v>
      </c>
      <c r="D286" s="26">
        <v>187</v>
      </c>
      <c r="E286" s="26">
        <v>83</v>
      </c>
      <c r="G286" s="26">
        <f>Taulukko3[[#This Row],[Väestö, 18-64-vuotiaat (2023 ennuste)]]*Taulukko4[Perushinnat, €]</f>
        <v>241007.34000000017</v>
      </c>
      <c r="H286" s="26">
        <f>Taulukko3[[#This Row],[Työttömät ja palveluissa olevat (2022)]]*Taulukko4[[ ]]</f>
        <v>164019.56999999995</v>
      </c>
      <c r="I286" s="26">
        <f>Taulukko3[[#This Row],[Vieraskieliset (2022)]]*Taulukko4[[  ]]</f>
        <v>5575.1100000000815</v>
      </c>
      <c r="J286" s="26">
        <f>SUM(Taulukko5[[#This Row],[Väestö, 18-64-vuotiaat]:[Vieraskieliset]])</f>
        <v>410602.02000000025</v>
      </c>
      <c r="L286" s="32">
        <v>410256.97999999882</v>
      </c>
      <c r="N286" s="39">
        <v>286343.00783573673</v>
      </c>
      <c r="O286" s="39">
        <v>302935.17506504181</v>
      </c>
      <c r="P286" s="42">
        <f>(Taulukko6[[#This Row],[Valtionosuuden lisäys vuodelle 2025, ilman siirtymäajan rahoitusta*]]*0.5)+(O286*0.5)</f>
        <v>356596.07753252028</v>
      </c>
      <c r="Q286" s="42">
        <f>(Taulukko6[[#This Row],[Valtionosuuden lisäys vuodelle 2025, ilman siirtymäajan rahoitusta*]]*0.75)+(O286*0.25)</f>
        <v>383426.52876625955</v>
      </c>
      <c r="R286" s="42">
        <f>(Taulukko6[[#This Row],[Valtionosuuden lisäys vuodelle 2025, ilman siirtymäajan rahoitusta*]]*1)+(O286*0)</f>
        <v>410256.97999999882</v>
      </c>
    </row>
    <row r="287" spans="1:18" x14ac:dyDescent="0.25">
      <c r="A287" s="21">
        <v>924</v>
      </c>
      <c r="B287" s="21" t="s">
        <v>330</v>
      </c>
      <c r="C287" s="26">
        <v>1400</v>
      </c>
      <c r="D287" s="26">
        <v>130</v>
      </c>
      <c r="E287" s="26">
        <v>74</v>
      </c>
      <c r="G287" s="26">
        <f>Taulukko3[[#This Row],[Väestö, 18-64-vuotiaat (2023 ennuste)]]*Taulukko4[Perushinnat, €]</f>
        <v>137494.00000000009</v>
      </c>
      <c r="H287" s="26">
        <f>Taulukko3[[#This Row],[Työttömät ja palveluissa olevat (2022)]]*Taulukko4[[ ]]</f>
        <v>114024.29999999996</v>
      </c>
      <c r="I287" s="26">
        <f>Taulukko3[[#This Row],[Vieraskieliset (2022)]]*Taulukko4[[  ]]</f>
        <v>4970.5800000000727</v>
      </c>
      <c r="J287" s="26">
        <f>SUM(Taulukko5[[#This Row],[Väestö, 18-64-vuotiaat]:[Vieraskieliset]])</f>
        <v>256488.88000000012</v>
      </c>
      <c r="L287" s="32">
        <v>256254.55999999944</v>
      </c>
      <c r="N287" s="39">
        <v>174043.9491680371</v>
      </c>
      <c r="O287" s="39">
        <v>184128.93895588393</v>
      </c>
      <c r="P287" s="42">
        <f>(Taulukko6[[#This Row],[Valtionosuuden lisäys vuodelle 2025, ilman siirtymäajan rahoitusta*]]*0.5)+(O287*0.5)</f>
        <v>220191.74947794169</v>
      </c>
      <c r="Q287" s="42">
        <f>(Taulukko6[[#This Row],[Valtionosuuden lisäys vuodelle 2025, ilman siirtymäajan rahoitusta*]]*0.75)+(O287*0.25)</f>
        <v>238223.15473897057</v>
      </c>
      <c r="R287" s="42">
        <f>(Taulukko6[[#This Row],[Valtionosuuden lisäys vuodelle 2025, ilman siirtymäajan rahoitusta*]]*1)+(O287*0)</f>
        <v>256254.55999999944</v>
      </c>
    </row>
    <row r="288" spans="1:18" x14ac:dyDescent="0.25">
      <c r="A288" s="21">
        <v>925</v>
      </c>
      <c r="B288" s="21" t="s">
        <v>331</v>
      </c>
      <c r="C288" s="26">
        <v>1811</v>
      </c>
      <c r="D288" s="26">
        <v>161</v>
      </c>
      <c r="E288" s="26">
        <v>135</v>
      </c>
      <c r="G288" s="26">
        <f>Taulukko3[[#This Row],[Väestö, 18-64-vuotiaat (2023 ennuste)]]*Taulukko4[Perushinnat, €]</f>
        <v>177858.31000000011</v>
      </c>
      <c r="H288" s="26">
        <f>Taulukko3[[#This Row],[Työttömät ja palveluissa olevat (2022)]]*Taulukko4[[ ]]</f>
        <v>141214.70999999993</v>
      </c>
      <c r="I288" s="26">
        <f>Taulukko3[[#This Row],[Vieraskieliset (2022)]]*Taulukko4[[  ]]</f>
        <v>9067.9500000001317</v>
      </c>
      <c r="J288" s="26">
        <f>SUM(Taulukko5[[#This Row],[Väestö, 18-64-vuotiaat]:[Vieraskieliset]])</f>
        <v>328140.97000000015</v>
      </c>
      <c r="L288" s="32">
        <v>327869.93000000058</v>
      </c>
      <c r="N288" s="39">
        <v>294468.37798230257</v>
      </c>
      <c r="O288" s="39">
        <v>311531.37039882212</v>
      </c>
      <c r="P288" s="42">
        <f>(Taulukko6[[#This Row],[Valtionosuuden lisäys vuodelle 2025, ilman siirtymäajan rahoitusta*]]*0.5)+(O288*0.5)</f>
        <v>319700.65019941132</v>
      </c>
      <c r="Q288" s="42">
        <f>(Taulukko6[[#This Row],[Valtionosuuden lisäys vuodelle 2025, ilman siirtymäajan rahoitusta*]]*0.75)+(O288*0.25)</f>
        <v>323785.29009970592</v>
      </c>
      <c r="R288" s="42">
        <f>(Taulukko6[[#This Row],[Valtionosuuden lisäys vuodelle 2025, ilman siirtymäajan rahoitusta*]]*1)+(O288*0)</f>
        <v>327869.93000000058</v>
      </c>
    </row>
    <row r="289" spans="1:18" x14ac:dyDescent="0.25">
      <c r="A289" s="21">
        <v>927</v>
      </c>
      <c r="B289" s="21" t="s">
        <v>332</v>
      </c>
      <c r="C289" s="26">
        <v>16785</v>
      </c>
      <c r="D289" s="26">
        <v>1466</v>
      </c>
      <c r="E289" s="26">
        <v>1887</v>
      </c>
      <c r="G289" s="26">
        <f>Taulukko3[[#This Row],[Väestö, 18-64-vuotiaat (2023 ennuste)]]*Taulukko4[Perushinnat, €]</f>
        <v>1648454.850000001</v>
      </c>
      <c r="H289" s="26">
        <f>Taulukko3[[#This Row],[Työttömät ja palveluissa olevat (2022)]]*Taulukko4[[ ]]</f>
        <v>1285843.2599999995</v>
      </c>
      <c r="I289" s="26">
        <f>Taulukko3[[#This Row],[Vieraskieliset (2022)]]*Taulukko4[[  ]]</f>
        <v>126749.79000000186</v>
      </c>
      <c r="J289" s="26">
        <f>SUM(Taulukko5[[#This Row],[Väestö, 18-64-vuotiaat]:[Vieraskieliset]])</f>
        <v>3061047.9000000022</v>
      </c>
      <c r="L289" s="32">
        <v>3058705.6599999974</v>
      </c>
      <c r="N289" s="39">
        <v>2646267.3953087972</v>
      </c>
      <c r="O289" s="39">
        <v>2799605.559520612</v>
      </c>
      <c r="P289" s="42">
        <f>(Taulukko6[[#This Row],[Valtionosuuden lisäys vuodelle 2025, ilman siirtymäajan rahoitusta*]]*0.5)+(O289*0.5)</f>
        <v>2929155.6097603049</v>
      </c>
      <c r="Q289" s="42">
        <f>(Taulukko6[[#This Row],[Valtionosuuden lisäys vuodelle 2025, ilman siirtymäajan rahoitusta*]]*0.75)+(O289*0.25)</f>
        <v>2993930.6348801511</v>
      </c>
      <c r="R289" s="42">
        <f>(Taulukko6[[#This Row],[Valtionosuuden lisäys vuodelle 2025, ilman siirtymäajan rahoitusta*]]*1)+(O289*0)</f>
        <v>3058705.6599999974</v>
      </c>
    </row>
    <row r="290" spans="1:18" x14ac:dyDescent="0.25">
      <c r="A290" s="21">
        <v>931</v>
      </c>
      <c r="B290" s="21" t="s">
        <v>333</v>
      </c>
      <c r="C290" s="26">
        <v>2684</v>
      </c>
      <c r="D290" s="26">
        <v>384</v>
      </c>
      <c r="E290" s="26">
        <v>120</v>
      </c>
      <c r="G290" s="26">
        <f>Taulukko3[[#This Row],[Väestö, 18-64-vuotiaat (2023 ennuste)]]*Taulukko4[Perushinnat, €]</f>
        <v>263595.64000000019</v>
      </c>
      <c r="H290" s="26">
        <f>Taulukko3[[#This Row],[Työttömät ja palveluissa olevat (2022)]]*Taulukko4[[ ]]</f>
        <v>336810.23999999987</v>
      </c>
      <c r="I290" s="26">
        <f>Taulukko3[[#This Row],[Vieraskieliset (2022)]]*Taulukko4[[  ]]</f>
        <v>8060.4000000001179</v>
      </c>
      <c r="J290" s="26">
        <f>SUM(Taulukko5[[#This Row],[Väestö, 18-64-vuotiaat]:[Vieraskieliset]])</f>
        <v>608466.28000000026</v>
      </c>
      <c r="L290" s="32">
        <v>608004.27999999793</v>
      </c>
      <c r="N290" s="39">
        <v>990254.70795548125</v>
      </c>
      <c r="O290" s="39">
        <v>1047635.0918460825</v>
      </c>
      <c r="P290" s="42">
        <f>(Taulukko6[[#This Row],[Valtionosuuden lisäys vuodelle 2025, ilman siirtymäajan rahoitusta*]]*0.5)+(O290*0.5)</f>
        <v>827819.68592304015</v>
      </c>
      <c r="Q290" s="42">
        <f>(Taulukko6[[#This Row],[Valtionosuuden lisäys vuodelle 2025, ilman siirtymäajan rahoitusta*]]*0.75)+(O290*0.25)</f>
        <v>717911.98296151904</v>
      </c>
      <c r="R290" s="42">
        <f>(Taulukko6[[#This Row],[Valtionosuuden lisäys vuodelle 2025, ilman siirtymäajan rahoitusta*]]*1)+(O290*0)</f>
        <v>608004.27999999793</v>
      </c>
    </row>
    <row r="291" spans="1:18" x14ac:dyDescent="0.25">
      <c r="A291" s="21">
        <v>934</v>
      </c>
      <c r="B291" s="21" t="s">
        <v>334</v>
      </c>
      <c r="C291" s="26">
        <v>1326</v>
      </c>
      <c r="D291" s="26">
        <v>100</v>
      </c>
      <c r="E291" s="26">
        <v>50</v>
      </c>
      <c r="G291" s="26">
        <f>Taulukko3[[#This Row],[Väestö, 18-64-vuotiaat (2023 ennuste)]]*Taulukko4[Perushinnat, €]</f>
        <v>130226.46000000008</v>
      </c>
      <c r="H291" s="26">
        <f>Taulukko3[[#This Row],[Työttömät ja palveluissa olevat (2022)]]*Taulukko4[[ ]]</f>
        <v>87710.999999999971</v>
      </c>
      <c r="I291" s="26">
        <f>Taulukko3[[#This Row],[Vieraskieliset (2022)]]*Taulukko4[[  ]]</f>
        <v>3358.5000000000491</v>
      </c>
      <c r="J291" s="26">
        <f>SUM(Taulukko5[[#This Row],[Väestö, 18-64-vuotiaat]:[Vieraskieliset]])</f>
        <v>221295.96000000011</v>
      </c>
      <c r="L291" s="32">
        <v>221086.99999999962</v>
      </c>
      <c r="N291" s="39">
        <v>258462.35373852463</v>
      </c>
      <c r="O291" s="39">
        <v>273438.97435909702</v>
      </c>
      <c r="P291" s="42">
        <f>(Taulukko6[[#This Row],[Valtionosuuden lisäys vuodelle 2025, ilman siirtymäajan rahoitusta*]]*0.5)+(O291*0.5)</f>
        <v>247262.9871795483</v>
      </c>
      <c r="Q291" s="42">
        <f>(Taulukko6[[#This Row],[Valtionosuuden lisäys vuodelle 2025, ilman siirtymäajan rahoitusta*]]*0.75)+(O291*0.25)</f>
        <v>234174.99358977395</v>
      </c>
      <c r="R291" s="42">
        <f>(Taulukko6[[#This Row],[Valtionosuuden lisäys vuodelle 2025, ilman siirtymäajan rahoitusta*]]*1)+(O291*0)</f>
        <v>221086.99999999962</v>
      </c>
    </row>
    <row r="292" spans="1:18" x14ac:dyDescent="0.25">
      <c r="A292" s="21">
        <v>935</v>
      </c>
      <c r="B292" s="21" t="s">
        <v>335</v>
      </c>
      <c r="C292" s="26">
        <v>1484</v>
      </c>
      <c r="D292" s="26">
        <v>208</v>
      </c>
      <c r="E292" s="26">
        <v>179</v>
      </c>
      <c r="G292" s="26">
        <f>Taulukko3[[#This Row],[Väestö, 18-64-vuotiaat (2023 ennuste)]]*Taulukko4[Perushinnat, €]</f>
        <v>145743.6400000001</v>
      </c>
      <c r="H292" s="26">
        <f>Taulukko3[[#This Row],[Työttömät ja palveluissa olevat (2022)]]*Taulukko4[[ ]]</f>
        <v>182438.87999999995</v>
      </c>
      <c r="I292" s="26">
        <f>Taulukko3[[#This Row],[Vieraskieliset (2022)]]*Taulukko4[[  ]]</f>
        <v>12023.430000000175</v>
      </c>
      <c r="J292" s="26">
        <f>SUM(Taulukko5[[#This Row],[Väestö, 18-64-vuotiaat]:[Vieraskieliset]])</f>
        <v>340205.95000000019</v>
      </c>
      <c r="L292" s="32">
        <v>339969.70999999903</v>
      </c>
      <c r="N292" s="39">
        <v>296539.87762618857</v>
      </c>
      <c r="O292" s="39">
        <v>313722.9032461259</v>
      </c>
      <c r="P292" s="42">
        <f>(Taulukko6[[#This Row],[Valtionosuuden lisäys vuodelle 2025, ilman siirtymäajan rahoitusta*]]*0.5)+(O292*0.5)</f>
        <v>326846.30662306247</v>
      </c>
      <c r="Q292" s="42">
        <f>(Taulukko6[[#This Row],[Valtionosuuden lisäys vuodelle 2025, ilman siirtymäajan rahoitusta*]]*0.75)+(O292*0.25)</f>
        <v>333408.00831153075</v>
      </c>
      <c r="R292" s="42">
        <f>(Taulukko6[[#This Row],[Valtionosuuden lisäys vuodelle 2025, ilman siirtymäajan rahoitusta*]]*1)+(O292*0)</f>
        <v>339969.70999999903</v>
      </c>
    </row>
    <row r="293" spans="1:18" x14ac:dyDescent="0.25">
      <c r="A293" s="21">
        <v>936</v>
      </c>
      <c r="B293" s="21" t="s">
        <v>336</v>
      </c>
      <c r="C293" s="26">
        <v>2909</v>
      </c>
      <c r="D293" s="26">
        <v>319</v>
      </c>
      <c r="E293" s="26">
        <v>175</v>
      </c>
      <c r="G293" s="26">
        <f>Taulukko3[[#This Row],[Väestö, 18-64-vuotiaat (2023 ennuste)]]*Taulukko4[Perushinnat, €]</f>
        <v>285692.89000000019</v>
      </c>
      <c r="H293" s="26">
        <f>Taulukko3[[#This Row],[Työttömät ja palveluissa olevat (2022)]]*Taulukko4[[ ]]</f>
        <v>279798.08999999991</v>
      </c>
      <c r="I293" s="26">
        <f>Taulukko3[[#This Row],[Vieraskieliset (2022)]]*Taulukko4[[  ]]</f>
        <v>11754.750000000171</v>
      </c>
      <c r="J293" s="26">
        <f>SUM(Taulukko5[[#This Row],[Väestö, 18-64-vuotiaat]:[Vieraskieliset]])</f>
        <v>577245.73000000021</v>
      </c>
      <c r="L293" s="32">
        <v>576748.04999999644</v>
      </c>
      <c r="N293" s="39">
        <v>644833.01389631105</v>
      </c>
      <c r="O293" s="39">
        <v>682197.91161954124</v>
      </c>
      <c r="P293" s="42">
        <f>(Taulukko6[[#This Row],[Valtionosuuden lisäys vuodelle 2025, ilman siirtymäajan rahoitusta*]]*0.5)+(O293*0.5)</f>
        <v>629472.98080976889</v>
      </c>
      <c r="Q293" s="42">
        <f>(Taulukko6[[#This Row],[Valtionosuuden lisäys vuodelle 2025, ilman siirtymäajan rahoitusta*]]*0.75)+(O293*0.25)</f>
        <v>603110.51540488261</v>
      </c>
      <c r="R293" s="42">
        <f>(Taulukko6[[#This Row],[Valtionosuuden lisäys vuodelle 2025, ilman siirtymäajan rahoitusta*]]*1)+(O293*0)</f>
        <v>576748.04999999644</v>
      </c>
    </row>
    <row r="294" spans="1:18" x14ac:dyDescent="0.25">
      <c r="A294" s="21">
        <v>946</v>
      </c>
      <c r="B294" s="21" t="s">
        <v>337</v>
      </c>
      <c r="C294" s="26">
        <v>3139</v>
      </c>
      <c r="D294" s="26">
        <v>194</v>
      </c>
      <c r="E294" s="26">
        <v>382</v>
      </c>
      <c r="G294" s="26">
        <f>Taulukko3[[#This Row],[Väestö, 18-64-vuotiaat (2023 ennuste)]]*Taulukko4[Perushinnat, €]</f>
        <v>308281.19000000018</v>
      </c>
      <c r="H294" s="26">
        <f>Taulukko3[[#This Row],[Työttömät ja palveluissa olevat (2022)]]*Taulukko4[[ ]]</f>
        <v>170159.33999999994</v>
      </c>
      <c r="I294" s="26">
        <f>Taulukko3[[#This Row],[Vieraskieliset (2022)]]*Taulukko4[[  ]]</f>
        <v>25658.940000000373</v>
      </c>
      <c r="J294" s="26">
        <f>SUM(Taulukko5[[#This Row],[Väestö, 18-64-vuotiaat]:[Vieraskieliset]])</f>
        <v>504099.4700000005</v>
      </c>
      <c r="L294" s="32">
        <v>503601.94999999681</v>
      </c>
      <c r="N294" s="39">
        <v>369620.14351470571</v>
      </c>
      <c r="O294" s="39">
        <v>391037.81066456629</v>
      </c>
      <c r="P294" s="42">
        <f>(Taulukko6[[#This Row],[Valtionosuuden lisäys vuodelle 2025, ilman siirtymäajan rahoitusta*]]*0.5)+(O294*0.5)</f>
        <v>447319.88033228158</v>
      </c>
      <c r="Q294" s="42">
        <f>(Taulukko6[[#This Row],[Valtionosuuden lisäys vuodelle 2025, ilman siirtymäajan rahoitusta*]]*0.75)+(O294*0.25)</f>
        <v>475460.91516613914</v>
      </c>
      <c r="R294" s="42">
        <f>(Taulukko6[[#This Row],[Valtionosuuden lisäys vuodelle 2025, ilman siirtymäajan rahoitusta*]]*1)+(O294*0)</f>
        <v>503601.94999999681</v>
      </c>
    </row>
    <row r="295" spans="1:18" x14ac:dyDescent="0.25">
      <c r="A295" s="21">
        <v>976</v>
      </c>
      <c r="B295" s="21" t="s">
        <v>338</v>
      </c>
      <c r="C295" s="26">
        <v>1698</v>
      </c>
      <c r="D295" s="26">
        <v>276</v>
      </c>
      <c r="E295" s="26">
        <v>111</v>
      </c>
      <c r="G295" s="26">
        <f>Taulukko3[[#This Row],[Väestö, 18-64-vuotiaat (2023 ennuste)]]*Taulukko4[Perushinnat, €]</f>
        <v>166760.5800000001</v>
      </c>
      <c r="H295" s="26">
        <f>Taulukko3[[#This Row],[Työttömät ja palveluissa olevat (2022)]]*Taulukko4[[ ]]</f>
        <v>242082.3599999999</v>
      </c>
      <c r="I295" s="26">
        <f>Taulukko3[[#This Row],[Vieraskieliset (2022)]]*Taulukko4[[  ]]</f>
        <v>7455.870000000109</v>
      </c>
      <c r="J295" s="26">
        <f>SUM(Taulukko5[[#This Row],[Väestö, 18-64-vuotiaat]:[Vieraskieliset]])</f>
        <v>416298.81000000011</v>
      </c>
      <c r="L295" s="32">
        <v>416006.00999999966</v>
      </c>
      <c r="N295" s="39">
        <v>669541.53274500684</v>
      </c>
      <c r="O295" s="39">
        <v>708338.16746026161</v>
      </c>
      <c r="P295" s="42">
        <f>(Taulukko6[[#This Row],[Valtionosuuden lisäys vuodelle 2025, ilman siirtymäajan rahoitusta*]]*0.5)+(O295*0.5)</f>
        <v>562172.08873013058</v>
      </c>
      <c r="Q295" s="42">
        <f>(Taulukko6[[#This Row],[Valtionosuuden lisäys vuodelle 2025, ilman siirtymäajan rahoitusta*]]*0.75)+(O295*0.25)</f>
        <v>489089.04936506512</v>
      </c>
      <c r="R295" s="42">
        <f>(Taulukko6[[#This Row],[Valtionosuuden lisäys vuodelle 2025, ilman siirtymäajan rahoitusta*]]*1)+(O295*0)</f>
        <v>416006.00999999966</v>
      </c>
    </row>
    <row r="296" spans="1:18" x14ac:dyDescent="0.25">
      <c r="A296" s="21">
        <v>977</v>
      </c>
      <c r="B296" s="21" t="s">
        <v>339</v>
      </c>
      <c r="C296" s="26">
        <v>8252</v>
      </c>
      <c r="D296" s="26">
        <v>708</v>
      </c>
      <c r="E296" s="26">
        <v>259</v>
      </c>
      <c r="G296" s="26">
        <f>Taulukko3[[#This Row],[Väestö, 18-64-vuotiaat (2023 ennuste)]]*Taulukko4[Perushinnat, €]</f>
        <v>810428.92000000051</v>
      </c>
      <c r="H296" s="26">
        <f>Taulukko3[[#This Row],[Työttömät ja palveluissa olevat (2022)]]*Taulukko4[[ ]]</f>
        <v>620993.87999999977</v>
      </c>
      <c r="I296" s="26">
        <f>Taulukko3[[#This Row],[Vieraskieliset (2022)]]*Taulukko4[[  ]]</f>
        <v>17397.030000000253</v>
      </c>
      <c r="J296" s="26">
        <f>SUM(Taulukko5[[#This Row],[Väestö, 18-64-vuotiaat]:[Vieraskieliset]])</f>
        <v>1448819.8300000005</v>
      </c>
      <c r="L296" s="32">
        <v>1447584.3900000004</v>
      </c>
      <c r="N296" s="39">
        <v>938547.76319249277</v>
      </c>
      <c r="O296" s="39">
        <v>992931.98426107015</v>
      </c>
      <c r="P296" s="42">
        <f>(Taulukko6[[#This Row],[Valtionosuuden lisäys vuodelle 2025, ilman siirtymäajan rahoitusta*]]*0.5)+(O296*0.5)</f>
        <v>1220258.1871305353</v>
      </c>
      <c r="Q296" s="42">
        <f>(Taulukko6[[#This Row],[Valtionosuuden lisäys vuodelle 2025, ilman siirtymäajan rahoitusta*]]*0.75)+(O296*0.25)</f>
        <v>1333921.2885652678</v>
      </c>
      <c r="R296" s="42">
        <f>(Taulukko6[[#This Row],[Valtionosuuden lisäys vuodelle 2025, ilman siirtymäajan rahoitusta*]]*1)+(O296*0)</f>
        <v>1447584.3900000004</v>
      </c>
    </row>
    <row r="297" spans="1:18" x14ac:dyDescent="0.25">
      <c r="A297" s="21">
        <v>980</v>
      </c>
      <c r="B297" s="21" t="s">
        <v>340</v>
      </c>
      <c r="C297" s="26">
        <v>18886</v>
      </c>
      <c r="D297" s="26">
        <v>1453</v>
      </c>
      <c r="E297" s="26">
        <v>989</v>
      </c>
      <c r="G297" s="26">
        <f>Taulukko3[[#This Row],[Väestö, 18-64-vuotiaat (2023 ennuste)]]*Taulukko4[Perushinnat, €]</f>
        <v>1854794.0600000012</v>
      </c>
      <c r="H297" s="26">
        <f>Taulukko3[[#This Row],[Työttömät ja palveluissa olevat (2022)]]*Taulukko4[[ ]]</f>
        <v>1274440.8299999996</v>
      </c>
      <c r="I297" s="26">
        <f>Taulukko3[[#This Row],[Vieraskieliset (2022)]]*Taulukko4[[  ]]</f>
        <v>66431.130000000965</v>
      </c>
      <c r="J297" s="26">
        <f>SUM(Taulukko5[[#This Row],[Väestö, 18-64-vuotiaat]:[Vieraskieliset]])</f>
        <v>3195666.0200000014</v>
      </c>
      <c r="L297" s="32">
        <v>3192964.4199999887</v>
      </c>
      <c r="N297" s="39">
        <v>2522729.9949439489</v>
      </c>
      <c r="O297" s="39">
        <v>2668909.7751553305</v>
      </c>
      <c r="P297" s="42">
        <f>(Taulukko6[[#This Row],[Valtionosuuden lisäys vuodelle 2025, ilman siirtymäajan rahoitusta*]]*0.5)+(O297*0.5)</f>
        <v>2930937.0975776594</v>
      </c>
      <c r="Q297" s="42">
        <f>(Taulukko6[[#This Row],[Valtionosuuden lisäys vuodelle 2025, ilman siirtymäajan rahoitusta*]]*0.75)+(O297*0.25)</f>
        <v>3061950.7587888241</v>
      </c>
      <c r="R297" s="42">
        <f>(Taulukko6[[#This Row],[Valtionosuuden lisäys vuodelle 2025, ilman siirtymäajan rahoitusta*]]*1)+(O297*0)</f>
        <v>3192964.4199999887</v>
      </c>
    </row>
    <row r="298" spans="1:18" x14ac:dyDescent="0.25">
      <c r="A298" s="21">
        <v>981</v>
      </c>
      <c r="B298" s="21" t="s">
        <v>341</v>
      </c>
      <c r="C298" s="26">
        <v>1232</v>
      </c>
      <c r="D298" s="26">
        <v>124</v>
      </c>
      <c r="E298" s="26">
        <v>47</v>
      </c>
      <c r="G298" s="26">
        <f>Taulukko3[[#This Row],[Väestö, 18-64-vuotiaat (2023 ennuste)]]*Taulukko4[Perushinnat, €]</f>
        <v>120994.72000000007</v>
      </c>
      <c r="H298" s="26">
        <f>Taulukko3[[#This Row],[Työttömät ja palveluissa olevat (2022)]]*Taulukko4[[ ]]</f>
        <v>108761.63999999996</v>
      </c>
      <c r="I298" s="26">
        <f>Taulukko3[[#This Row],[Vieraskieliset (2022)]]*Taulukko4[[  ]]</f>
        <v>3156.9900000000462</v>
      </c>
      <c r="J298" s="26">
        <f>SUM(Taulukko5[[#This Row],[Väestö, 18-64-vuotiaat]:[Vieraskieliset]])</f>
        <v>232913.35000000009</v>
      </c>
      <c r="L298" s="32">
        <v>232732.55000000002</v>
      </c>
      <c r="N298" s="39">
        <v>198094.47008717619</v>
      </c>
      <c r="O298" s="39">
        <v>209573.06912729144</v>
      </c>
      <c r="P298" s="42">
        <f>(Taulukko6[[#This Row],[Valtionosuuden lisäys vuodelle 2025, ilman siirtymäajan rahoitusta*]]*0.5)+(O298*0.5)</f>
        <v>221152.80956364574</v>
      </c>
      <c r="Q298" s="42">
        <f>(Taulukko6[[#This Row],[Valtionosuuden lisäys vuodelle 2025, ilman siirtymäajan rahoitusta*]]*0.75)+(O298*0.25)</f>
        <v>226942.67978182287</v>
      </c>
      <c r="R298" s="42">
        <f>(Taulukko6[[#This Row],[Valtionosuuden lisäys vuodelle 2025, ilman siirtymäajan rahoitusta*]]*1)+(O298*0)</f>
        <v>232732.55000000002</v>
      </c>
    </row>
    <row r="299" spans="1:18" x14ac:dyDescent="0.25">
      <c r="A299" s="21">
        <v>989</v>
      </c>
      <c r="B299" s="21" t="s">
        <v>342</v>
      </c>
      <c r="C299" s="26">
        <v>2499</v>
      </c>
      <c r="D299" s="26">
        <v>242</v>
      </c>
      <c r="E299" s="26">
        <v>86</v>
      </c>
      <c r="G299" s="26">
        <f>Taulukko3[[#This Row],[Väestö, 18-64-vuotiaat (2023 ennuste)]]*Taulukko4[Perushinnat, €]</f>
        <v>245426.79000000015</v>
      </c>
      <c r="H299" s="26">
        <f>Taulukko3[[#This Row],[Työttömät ja palveluissa olevat (2022)]]*Taulukko4[[ ]]</f>
        <v>212260.61999999991</v>
      </c>
      <c r="I299" s="26">
        <f>Taulukko3[[#This Row],[Vieraskieliset (2022)]]*Taulukko4[[  ]]</f>
        <v>5776.6200000000845</v>
      </c>
      <c r="J299" s="26">
        <f>SUM(Taulukko5[[#This Row],[Väestö, 18-64-vuotiaat]:[Vieraskieliset]])</f>
        <v>463464.03000000014</v>
      </c>
      <c r="L299" s="32">
        <v>463044.10999999847</v>
      </c>
      <c r="N299" s="39">
        <v>495960.52759543073</v>
      </c>
      <c r="O299" s="39">
        <v>524698.99784897524</v>
      </c>
      <c r="P299" s="42">
        <f>(Taulukko6[[#This Row],[Valtionosuuden lisäys vuodelle 2025, ilman siirtymäajan rahoitusta*]]*0.5)+(O299*0.5)</f>
        <v>493871.55392448686</v>
      </c>
      <c r="Q299" s="42">
        <f>(Taulukko6[[#This Row],[Valtionosuuden lisäys vuodelle 2025, ilman siirtymäajan rahoitusta*]]*0.75)+(O299*0.25)</f>
        <v>478457.83196224266</v>
      </c>
      <c r="R299" s="42">
        <f>(Taulukko6[[#This Row],[Valtionosuuden lisäys vuodelle 2025, ilman siirtymäajan rahoitusta*]]*1)+(O299*0)</f>
        <v>463044.10999999847</v>
      </c>
    </row>
    <row r="300" spans="1:18" x14ac:dyDescent="0.25">
      <c r="A300" s="21">
        <v>992</v>
      </c>
      <c r="B300" s="21" t="s">
        <v>343</v>
      </c>
      <c r="C300" s="26">
        <v>9336</v>
      </c>
      <c r="D300" s="26">
        <v>1452</v>
      </c>
      <c r="E300" s="26">
        <v>331</v>
      </c>
      <c r="G300" s="26">
        <f>Taulukko3[[#This Row],[Väestö, 18-64-vuotiaat (2023 ennuste)]]*Taulukko4[Perushinnat, €]</f>
        <v>916888.56000000064</v>
      </c>
      <c r="H300" s="26">
        <f>Taulukko3[[#This Row],[Työttömät ja palveluissa olevat (2022)]]*Taulukko4[[ ]]</f>
        <v>1273563.7199999995</v>
      </c>
      <c r="I300" s="26">
        <f>Taulukko3[[#This Row],[Vieraskieliset (2022)]]*Taulukko4[[  ]]</f>
        <v>22233.270000000324</v>
      </c>
      <c r="J300" s="26">
        <f>SUM(Taulukko5[[#This Row],[Väestö, 18-64-vuotiaat]:[Vieraskieliset]])</f>
        <v>2212685.5500000007</v>
      </c>
      <c r="L300" s="38">
        <v>2211248.3499999968</v>
      </c>
      <c r="N300" s="40">
        <v>3074227.332702531</v>
      </c>
      <c r="O300" s="40">
        <v>3252363.667829534</v>
      </c>
      <c r="P300" s="42">
        <f>(Taulukko6[[#This Row],[Valtionosuuden lisäys vuodelle 2025, ilman siirtymäajan rahoitusta*]]*0.5)+(O300*0.5)</f>
        <v>2731806.0089147654</v>
      </c>
      <c r="Q300" s="42">
        <f>(Taulukko6[[#This Row],[Valtionosuuden lisäys vuodelle 2025, ilman siirtymäajan rahoitusta*]]*0.75)+(O300*0.25)</f>
        <v>2471527.1794573814</v>
      </c>
      <c r="R300" s="42">
        <f>(Taulukko6[[#This Row],[Valtionosuuden lisäys vuodelle 2025, ilman siirtymäajan rahoitusta*]]*1)+(O300*0)</f>
        <v>2211248.3499999968</v>
      </c>
    </row>
  </sheetData>
  <pageMargins left="0.7" right="0.7" top="0.75" bottom="0.75" header="0.3" footer="0.3"/>
  <pageSetup paperSize="9" orientation="portrait" r:id="rId1"/>
  <ignoredErrors>
    <ignoredError sqref="G7:I7 P7:R7 P8:R300" calculatedColumn="1"/>
  </ignoredErrors>
  <drawing r:id="rId2"/>
  <tableParts count="5">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8"/>
  <sheetViews>
    <sheetView workbookViewId="0"/>
  </sheetViews>
  <sheetFormatPr defaultRowHeight="14" x14ac:dyDescent="0.3"/>
  <cols>
    <col min="1" max="1" width="5.75" customWidth="1"/>
    <col min="2" max="8" width="12.33203125" customWidth="1"/>
    <col min="9" max="9" width="16.08203125" customWidth="1"/>
    <col min="10" max="16" width="12.33203125" customWidth="1"/>
    <col min="17" max="17" width="14.08203125" customWidth="1"/>
    <col min="18" max="18" width="13.5" customWidth="1"/>
    <col min="19" max="19" width="12.33203125" customWidth="1"/>
    <col min="20" max="20" width="15" customWidth="1"/>
  </cols>
  <sheetData>
    <row r="1" spans="1:20" ht="22.5" x14ac:dyDescent="0.45">
      <c r="A1" s="7" t="s">
        <v>352</v>
      </c>
      <c r="T1" s="46">
        <v>662404000</v>
      </c>
    </row>
    <row r="2" spans="1:20" x14ac:dyDescent="0.3">
      <c r="A2" s="24" t="s">
        <v>416</v>
      </c>
    </row>
    <row r="4" spans="1:20" s="44" customFormat="1" ht="62.5" x14ac:dyDescent="0.3">
      <c r="A4" s="34" t="s">
        <v>48</v>
      </c>
      <c r="B4" s="22" t="s">
        <v>49</v>
      </c>
      <c r="C4" s="20" t="s">
        <v>368</v>
      </c>
      <c r="D4" s="20" t="s">
        <v>353</v>
      </c>
      <c r="E4" s="20" t="s">
        <v>354</v>
      </c>
      <c r="F4" s="20" t="s">
        <v>355</v>
      </c>
      <c r="G4" s="20" t="s">
        <v>356</v>
      </c>
      <c r="H4" s="20" t="s">
        <v>357</v>
      </c>
      <c r="I4" s="20" t="s">
        <v>358</v>
      </c>
      <c r="J4" s="20" t="s">
        <v>359</v>
      </c>
      <c r="K4" s="20" t="s">
        <v>360</v>
      </c>
      <c r="L4" s="20" t="s">
        <v>361</v>
      </c>
      <c r="M4" s="20" t="s">
        <v>362</v>
      </c>
      <c r="N4" s="20" t="s">
        <v>363</v>
      </c>
      <c r="O4" s="20" t="s">
        <v>364</v>
      </c>
      <c r="P4" s="20" t="s">
        <v>365</v>
      </c>
      <c r="Q4" s="20" t="s">
        <v>369</v>
      </c>
      <c r="R4" s="20" t="s">
        <v>366</v>
      </c>
      <c r="S4" s="20" t="s">
        <v>367</v>
      </c>
      <c r="T4" s="20" t="s">
        <v>370</v>
      </c>
    </row>
    <row r="5" spans="1:20" s="18" customFormat="1" x14ac:dyDescent="0.3">
      <c r="A5" s="27"/>
      <c r="B5" s="28" t="s">
        <v>50</v>
      </c>
      <c r="C5" s="25">
        <f t="shared" ref="C5:S5" si="0">SUM(C6:C298)</f>
        <v>5533611</v>
      </c>
      <c r="D5" s="25">
        <f t="shared" si="0"/>
        <v>2633250</v>
      </c>
      <c r="E5" s="25">
        <f t="shared" si="0"/>
        <v>248788</v>
      </c>
      <c r="F5" s="25">
        <f t="shared" si="0"/>
        <v>78737561</v>
      </c>
      <c r="G5" s="25">
        <f t="shared" si="0"/>
        <v>47868278.61999996</v>
      </c>
      <c r="H5" s="25">
        <f t="shared" si="0"/>
        <v>28720967.17200001</v>
      </c>
      <c r="I5" s="25">
        <f t="shared" si="0"/>
        <v>56687938.07000003</v>
      </c>
      <c r="J5" s="25">
        <f t="shared" si="0"/>
        <v>23709317.342804223</v>
      </c>
      <c r="K5" s="25">
        <f t="shared" si="0"/>
        <v>5150049.7900000038</v>
      </c>
      <c r="L5" s="25">
        <f t="shared" si="0"/>
        <v>79041473.410000026</v>
      </c>
      <c r="M5" s="25">
        <f t="shared" si="0"/>
        <v>40027970.630000018</v>
      </c>
      <c r="N5" s="25">
        <f t="shared" si="0"/>
        <v>156822511.6399999</v>
      </c>
      <c r="O5" s="47">
        <f t="shared" si="0"/>
        <v>390160228.05480444</v>
      </c>
      <c r="P5" s="25">
        <f>Taulukko8[[#This Row],[Palvelut yhteensä, €]]/Taulukko8[[#This Row],[Työttömät 2022]]</f>
        <v>1568.2437579577972</v>
      </c>
      <c r="Q5" s="47">
        <f t="shared" si="0"/>
        <v>235963013.40006807</v>
      </c>
      <c r="R5" s="25">
        <f>Taulukko8[[#This Row],[Toimintamenot, arvio]]/Taulukko8[[#This Row],[Työttömät 2022]]</f>
        <v>948.45013987840275</v>
      </c>
      <c r="S5" s="47">
        <f t="shared" si="0"/>
        <v>626123241.45487261</v>
      </c>
      <c r="T5" s="47">
        <f>SUM(T6:T298)</f>
        <v>662404000.00000036</v>
      </c>
    </row>
    <row r="6" spans="1:20" x14ac:dyDescent="0.3">
      <c r="A6" s="30">
        <v>5</v>
      </c>
      <c r="B6" s="31" t="s">
        <v>51</v>
      </c>
      <c r="C6" s="26">
        <v>9183</v>
      </c>
      <c r="D6" s="26">
        <v>3701</v>
      </c>
      <c r="E6" s="26">
        <v>246</v>
      </c>
      <c r="F6" s="26">
        <v>88823</v>
      </c>
      <c r="G6" s="26">
        <v>57255.753379833717</v>
      </c>
      <c r="H6" s="26">
        <v>34353.452027900232</v>
      </c>
      <c r="I6" s="26">
        <v>93300.692220300218</v>
      </c>
      <c r="J6" s="26">
        <v>164269.06302788842</v>
      </c>
      <c r="K6" s="26">
        <v>3262.0993541403573</v>
      </c>
      <c r="L6" s="26">
        <v>68582.040000000008</v>
      </c>
      <c r="M6" s="26">
        <v>45157.64</v>
      </c>
      <c r="N6" s="26">
        <v>254083.31</v>
      </c>
      <c r="O6" s="45">
        <f>SUM(Taulukko8[[#This Row],[Muiden kuin pakolaisten osuus kotoutumiskoulutuksista,  €]:[Palkkatuki, yksityinen, €]])</f>
        <v>663008.29663022934</v>
      </c>
      <c r="P6" s="26">
        <f>Taulukko8[[#This Row],[Palvelut yhteensä, €]]/Taulukko8[[#This Row],[Työttömät 2022]]</f>
        <v>2695.1556773586558</v>
      </c>
      <c r="Q6" s="45">
        <v>313900.66924557148</v>
      </c>
      <c r="R6" s="26">
        <f>Taulukko8[[#This Row],[Toimintamenot, arvio]]/Taulukko8[[#This Row],[Työttömät 2022]]</f>
        <v>1276.0189806730548</v>
      </c>
      <c r="S6" s="45">
        <f>Taulukko8[[#This Row],[Palvelut yhteensä, €]]+Taulukko8[[#This Row],[Toimintamenot, arvio]]</f>
        <v>976908.96587580082</v>
      </c>
      <c r="T6" s="45">
        <f>(Taulukko8[[#This Row],[Palvelut + toimintamenot]]/S5)*T1</f>
        <v>1033516.0297329961</v>
      </c>
    </row>
    <row r="7" spans="1:20" x14ac:dyDescent="0.3">
      <c r="A7" s="30">
        <v>9</v>
      </c>
      <c r="B7" s="31" t="s">
        <v>52</v>
      </c>
      <c r="C7" s="26">
        <v>2447</v>
      </c>
      <c r="D7" s="26">
        <v>1064</v>
      </c>
      <c r="E7" s="26">
        <v>77</v>
      </c>
      <c r="F7" s="26">
        <v>24837</v>
      </c>
      <c r="G7" s="26">
        <v>4410.8321104756369</v>
      </c>
      <c r="H7" s="26">
        <v>2646.499266285382</v>
      </c>
      <c r="I7" s="26">
        <v>12144.394969303348</v>
      </c>
      <c r="J7" s="26">
        <v>805.58832369942195</v>
      </c>
      <c r="K7" s="26">
        <v>892.04036987546101</v>
      </c>
      <c r="L7" s="26">
        <v>30087.4</v>
      </c>
      <c r="M7" s="26">
        <v>22782.86</v>
      </c>
      <c r="N7" s="26">
        <v>89672.88</v>
      </c>
      <c r="O7" s="45">
        <f>SUM(Taulukko8[[#This Row],[Muiden kuin pakolaisten osuus kotoutumiskoulutuksista,  €]:[Palkkatuki, yksityinen, €]])</f>
        <v>159031.66292916361</v>
      </c>
      <c r="P7" s="26">
        <f>Taulukko8[[#This Row],[Palvelut yhteensä, €]]/Taulukko8[[#This Row],[Työttömät 2022]]</f>
        <v>2065.3462718073197</v>
      </c>
      <c r="Q7" s="45">
        <v>70402.67191159178</v>
      </c>
      <c r="R7" s="26">
        <f>Taulukko8[[#This Row],[Toimintamenot, arvio]]/Taulukko8[[#This Row],[Työttömät 2022]]</f>
        <v>914.3204144362569</v>
      </c>
      <c r="S7" s="45">
        <f>Taulukko8[[#This Row],[Palvelut yhteensä, €]]+Taulukko8[[#This Row],[Toimintamenot, arvio]]</f>
        <v>229434.33484075539</v>
      </c>
      <c r="T7" s="45">
        <f>(Taulukko8[[#This Row],[Palvelut + toimintamenot]]/$S$5)*$T$1</f>
        <v>242728.92471251515</v>
      </c>
    </row>
    <row r="8" spans="1:20" x14ac:dyDescent="0.3">
      <c r="A8" s="30">
        <v>10</v>
      </c>
      <c r="B8" s="31" t="s">
        <v>53</v>
      </c>
      <c r="C8" s="26">
        <v>11102</v>
      </c>
      <c r="D8" s="26">
        <v>4530</v>
      </c>
      <c r="E8" s="26">
        <v>278</v>
      </c>
      <c r="F8" s="26">
        <v>104759</v>
      </c>
      <c r="G8" s="26">
        <v>26019.828601640533</v>
      </c>
      <c r="H8" s="26">
        <v>15611.897160984319</v>
      </c>
      <c r="I8" s="26">
        <v>42400.420511132193</v>
      </c>
      <c r="J8" s="26">
        <v>31289.345338645417</v>
      </c>
      <c r="K8" s="26">
        <v>3686.4374815082083</v>
      </c>
      <c r="L8" s="26">
        <v>121911.57</v>
      </c>
      <c r="M8" s="26">
        <v>79252.760000000009</v>
      </c>
      <c r="N8" s="26">
        <v>412782.43000000005</v>
      </c>
      <c r="O8" s="45">
        <f>SUM(Taulukko8[[#This Row],[Muiden kuin pakolaisten osuus kotoutumiskoulutuksista,  €]:[Palkkatuki, yksityinen, €]])</f>
        <v>706934.86049227021</v>
      </c>
      <c r="P8" s="26">
        <f>Taulukko8[[#This Row],[Palvelut yhteensä, €]]/Taulukko8[[#This Row],[Työttömät 2022]]</f>
        <v>2542.9311528498929</v>
      </c>
      <c r="Q8" s="45">
        <v>370218.52683985932</v>
      </c>
      <c r="R8" s="26">
        <f>Taulukko8[[#This Row],[Toimintamenot, arvio]]/Taulukko8[[#This Row],[Työttömät 2022]]</f>
        <v>1331.7213195678394</v>
      </c>
      <c r="S8" s="45">
        <f>Taulukko8[[#This Row],[Palvelut yhteensä, €]]+Taulukko8[[#This Row],[Toimintamenot, arvio]]</f>
        <v>1077153.3873321295</v>
      </c>
      <c r="T8" s="45">
        <f>(Taulukko8[[#This Row],[Palvelut + toimintamenot]]/$S$5)*$T$1</f>
        <v>1139569.1217665456</v>
      </c>
    </row>
    <row r="9" spans="1:20" x14ac:dyDescent="0.3">
      <c r="A9" s="30">
        <v>16</v>
      </c>
      <c r="B9" s="31" t="s">
        <v>54</v>
      </c>
      <c r="C9" s="26">
        <v>8014</v>
      </c>
      <c r="D9" s="26">
        <v>3256</v>
      </c>
      <c r="E9" s="26">
        <v>272</v>
      </c>
      <c r="F9" s="26">
        <v>88109</v>
      </c>
      <c r="G9" s="26">
        <v>67054.159617850004</v>
      </c>
      <c r="H9" s="26">
        <v>40232.495770710004</v>
      </c>
      <c r="I9" s="26">
        <v>32517.450634875273</v>
      </c>
      <c r="J9" s="26">
        <v>57553.328210059175</v>
      </c>
      <c r="K9" s="26">
        <v>3699.7267753303959</v>
      </c>
      <c r="L9" s="26">
        <v>142859.88</v>
      </c>
      <c r="M9" s="26">
        <v>61181.74</v>
      </c>
      <c r="N9" s="26">
        <v>206356.16</v>
      </c>
      <c r="O9" s="45">
        <f>SUM(Taulukko8[[#This Row],[Muiden kuin pakolaisten osuus kotoutumiskoulutuksista,  €]:[Palkkatuki, yksityinen, €]])</f>
        <v>544400.78139097488</v>
      </c>
      <c r="P9" s="26">
        <f>Taulukko8[[#This Row],[Palvelut yhteensä, €]]/Taulukko8[[#This Row],[Työttömät 2022]]</f>
        <v>2001.4734609962311</v>
      </c>
      <c r="Q9" s="45">
        <v>258916.55460646015</v>
      </c>
      <c r="R9" s="26">
        <f>Taulukko8[[#This Row],[Toimintamenot, arvio]]/Taulukko8[[#This Row],[Työttömät 2022]]</f>
        <v>951.89909781786821</v>
      </c>
      <c r="S9" s="45">
        <f>Taulukko8[[#This Row],[Palvelut yhteensä, €]]+Taulukko8[[#This Row],[Toimintamenot, arvio]]</f>
        <v>803317.33599743503</v>
      </c>
      <c r="T9" s="45">
        <f>(Taulukko8[[#This Row],[Palvelut + toimintamenot]]/$S$5)*$T$1</f>
        <v>849865.61974220723</v>
      </c>
    </row>
    <row r="10" spans="1:20" x14ac:dyDescent="0.3">
      <c r="A10" s="30">
        <v>18</v>
      </c>
      <c r="B10" s="31" t="s">
        <v>55</v>
      </c>
      <c r="C10" s="26">
        <v>4763</v>
      </c>
      <c r="D10" s="26">
        <v>2394</v>
      </c>
      <c r="E10" s="26">
        <v>162</v>
      </c>
      <c r="F10" s="26">
        <v>51172</v>
      </c>
      <c r="G10" s="26">
        <v>32920.684803286757</v>
      </c>
      <c r="H10" s="26">
        <v>19752.410881972053</v>
      </c>
      <c r="I10" s="26">
        <v>17330.767555459148</v>
      </c>
      <c r="J10" s="26">
        <v>24775.101255394271</v>
      </c>
      <c r="K10" s="26">
        <v>4310.8191334941939</v>
      </c>
      <c r="L10" s="26">
        <v>34363.25</v>
      </c>
      <c r="M10" s="26">
        <v>22798.9</v>
      </c>
      <c r="N10" s="26">
        <v>57071.839999999997</v>
      </c>
      <c r="O10" s="45">
        <f>SUM(Taulukko8[[#This Row],[Muiden kuin pakolaisten osuus kotoutumiskoulutuksista,  €]:[Palkkatuki, yksityinen, €]])</f>
        <v>180403.08882631967</v>
      </c>
      <c r="P10" s="26">
        <f>Taulukko8[[#This Row],[Palvelut yhteensä, €]]/Taulukko8[[#This Row],[Työttömät 2022]]</f>
        <v>1113.599313742714</v>
      </c>
      <c r="Q10" s="45">
        <v>152788.07955623622</v>
      </c>
      <c r="R10" s="26">
        <f>Taulukko8[[#This Row],[Toimintamenot, arvio]]/Taulukko8[[#This Row],[Työttömät 2022]]</f>
        <v>943.13629355701369</v>
      </c>
      <c r="S10" s="45">
        <f>Taulukko8[[#This Row],[Palvelut yhteensä, €]]+Taulukko8[[#This Row],[Toimintamenot, arvio]]</f>
        <v>333191.16838255589</v>
      </c>
      <c r="T10" s="45">
        <f>(Taulukko8[[#This Row],[Palvelut + toimintamenot]]/$S$5)*$T$1</f>
        <v>352497.95581527834</v>
      </c>
    </row>
    <row r="11" spans="1:20" x14ac:dyDescent="0.3">
      <c r="A11" s="30">
        <v>19</v>
      </c>
      <c r="B11" s="31" t="s">
        <v>56</v>
      </c>
      <c r="C11" s="26">
        <v>3965</v>
      </c>
      <c r="D11" s="26">
        <v>1913</v>
      </c>
      <c r="E11" s="26">
        <v>105</v>
      </c>
      <c r="F11" s="26">
        <v>34112</v>
      </c>
      <c r="G11" s="26">
        <v>45064.278686102349</v>
      </c>
      <c r="H11" s="26">
        <v>27038.567211661408</v>
      </c>
      <c r="I11" s="26">
        <v>28830.556644787317</v>
      </c>
      <c r="J11" s="26">
        <v>7588.1531542288549</v>
      </c>
      <c r="K11" s="26">
        <v>987.45930232558146</v>
      </c>
      <c r="L11" s="26">
        <v>31639.46</v>
      </c>
      <c r="M11" s="26">
        <v>48305.88</v>
      </c>
      <c r="N11" s="26">
        <v>54871.41</v>
      </c>
      <c r="O11" s="45">
        <f>SUM(Taulukko8[[#This Row],[Muiden kuin pakolaisten osuus kotoutumiskoulutuksista,  €]:[Palkkatuki, yksityinen, €]])</f>
        <v>199261.48631300317</v>
      </c>
      <c r="P11" s="26">
        <f>Taulukko8[[#This Row],[Palvelut yhteensä, €]]/Taulukko8[[#This Row],[Työttömät 2022]]</f>
        <v>1897.7284410762206</v>
      </c>
      <c r="Q11" s="45">
        <v>95746.425503140345</v>
      </c>
      <c r="R11" s="26">
        <f>Taulukko8[[#This Row],[Toimintamenot, arvio]]/Taulukko8[[#This Row],[Työttömät 2022]]</f>
        <v>911.87071907752704</v>
      </c>
      <c r="S11" s="45">
        <f>Taulukko8[[#This Row],[Palvelut yhteensä, €]]+Taulukko8[[#This Row],[Toimintamenot, arvio]]</f>
        <v>295007.91181614355</v>
      </c>
      <c r="T11" s="45">
        <f>(Taulukko8[[#This Row],[Palvelut + toimintamenot]]/$S$5)*$T$1</f>
        <v>312102.1675614402</v>
      </c>
    </row>
    <row r="12" spans="1:20" x14ac:dyDescent="0.3">
      <c r="A12" s="30">
        <v>20</v>
      </c>
      <c r="B12" s="31" t="s">
        <v>57</v>
      </c>
      <c r="C12" s="26">
        <v>16473</v>
      </c>
      <c r="D12" s="26">
        <v>7598</v>
      </c>
      <c r="E12" s="26">
        <v>601</v>
      </c>
      <c r="F12" s="26">
        <v>216893</v>
      </c>
      <c r="G12" s="26">
        <v>72981.848255429315</v>
      </c>
      <c r="H12" s="26">
        <v>43789.108953257586</v>
      </c>
      <c r="I12" s="26">
        <v>106259.27450596864</v>
      </c>
      <c r="J12" s="26">
        <v>26068.025471698114</v>
      </c>
      <c r="K12" s="26">
        <v>5274.5822923899777</v>
      </c>
      <c r="L12" s="26">
        <v>288982.16000000003</v>
      </c>
      <c r="M12" s="26">
        <v>195364.58000000002</v>
      </c>
      <c r="N12" s="26">
        <v>411741.98</v>
      </c>
      <c r="O12" s="45">
        <f>SUM(Taulukko8[[#This Row],[Muiden kuin pakolaisten osuus kotoutumiskoulutuksista,  €]:[Palkkatuki, yksityinen, €]])</f>
        <v>1077479.7112233143</v>
      </c>
      <c r="P12" s="26">
        <f>Taulukko8[[#This Row],[Palvelut yhteensä, €]]/Taulukko8[[#This Row],[Työttömät 2022]]</f>
        <v>1792.8114995396245</v>
      </c>
      <c r="Q12" s="45">
        <v>594768.18769013672</v>
      </c>
      <c r="R12" s="26">
        <f>Taulukko8[[#This Row],[Toimintamenot, arvio]]/Taulukko8[[#This Row],[Työttömät 2022]]</f>
        <v>989.63092793699957</v>
      </c>
      <c r="S12" s="45">
        <f>Taulukko8[[#This Row],[Palvelut yhteensä, €]]+Taulukko8[[#This Row],[Toimintamenot, arvio]]</f>
        <v>1672247.898913451</v>
      </c>
      <c r="T12" s="45">
        <f>(Taulukko8[[#This Row],[Palvelut + toimintamenot]]/$S$5)*$T$1</f>
        <v>1769146.4297954871</v>
      </c>
    </row>
    <row r="13" spans="1:20" x14ac:dyDescent="0.3">
      <c r="A13" s="30">
        <v>46</v>
      </c>
      <c r="B13" s="31" t="s">
        <v>58</v>
      </c>
      <c r="C13" s="26">
        <v>1341</v>
      </c>
      <c r="D13" s="26">
        <v>520</v>
      </c>
      <c r="E13" s="26">
        <v>50</v>
      </c>
      <c r="F13" s="26">
        <v>19212</v>
      </c>
      <c r="G13" s="26">
        <v>2829.2433907848654</v>
      </c>
      <c r="H13" s="26">
        <v>1697.5460344709193</v>
      </c>
      <c r="I13" s="26">
        <v>5381.9686877703771</v>
      </c>
      <c r="J13" s="26">
        <v>8678.9098245614041</v>
      </c>
      <c r="K13" s="26">
        <v>4522.2338461538466</v>
      </c>
      <c r="L13" s="26">
        <v>55101.91</v>
      </c>
      <c r="M13" s="26">
        <v>13338.8</v>
      </c>
      <c r="N13" s="26">
        <v>57214.649999999994</v>
      </c>
      <c r="O13" s="45">
        <f>SUM(Taulukko8[[#This Row],[Muiden kuin pakolaisten osuus kotoutumiskoulutuksista,  €]:[Palkkatuki, yksityinen, €]])</f>
        <v>145936.01839295652</v>
      </c>
      <c r="P13" s="26">
        <f>Taulukko8[[#This Row],[Palvelut yhteensä, €]]/Taulukko8[[#This Row],[Työttömät 2022]]</f>
        <v>2918.7203678591304</v>
      </c>
      <c r="Q13" s="45">
        <v>61598.580656804821</v>
      </c>
      <c r="R13" s="26">
        <f>Taulukko8[[#This Row],[Toimintamenot, arvio]]/Taulukko8[[#This Row],[Työttömät 2022]]</f>
        <v>1231.9716131360965</v>
      </c>
      <c r="S13" s="45">
        <f>Taulukko8[[#This Row],[Palvelut yhteensä, €]]+Taulukko8[[#This Row],[Toimintamenot, arvio]]</f>
        <v>207534.59904976134</v>
      </c>
      <c r="T13" s="45">
        <f>(Taulukko8[[#This Row],[Palvelut + toimintamenot]]/$S$5)*$T$1</f>
        <v>219560.20707604781</v>
      </c>
    </row>
    <row r="14" spans="1:20" x14ac:dyDescent="0.3">
      <c r="A14" s="30">
        <v>47</v>
      </c>
      <c r="B14" s="31" t="s">
        <v>59</v>
      </c>
      <c r="C14" s="26">
        <v>1811</v>
      </c>
      <c r="D14" s="26">
        <v>869</v>
      </c>
      <c r="E14" s="26">
        <v>111</v>
      </c>
      <c r="F14" s="26">
        <v>32152</v>
      </c>
      <c r="G14" s="26">
        <v>6992.9939087682751</v>
      </c>
      <c r="H14" s="26">
        <v>4195.7963452609647</v>
      </c>
      <c r="I14" s="26">
        <v>14222.930568814509</v>
      </c>
      <c r="J14" s="26">
        <v>17940.820865979385</v>
      </c>
      <c r="K14" s="26">
        <v>5627.4311171921481</v>
      </c>
      <c r="L14" s="26">
        <v>32312.449999999997</v>
      </c>
      <c r="M14" s="26">
        <v>25219.7</v>
      </c>
      <c r="N14" s="26">
        <v>66874.31</v>
      </c>
      <c r="O14" s="45">
        <f>SUM(Taulukko8[[#This Row],[Muiden kuin pakolaisten osuus kotoutumiskoulutuksista,  €]:[Palkkatuki, yksityinen, €]])</f>
        <v>166393.43889724702</v>
      </c>
      <c r="P14" s="26">
        <f>Taulukko8[[#This Row],[Palvelut yhteensä, €]]/Taulukko8[[#This Row],[Työttömät 2022]]</f>
        <v>1499.0399900652885</v>
      </c>
      <c r="Q14" s="45">
        <v>114818.3009881771</v>
      </c>
      <c r="R14" s="26">
        <f>Taulukko8[[#This Row],[Toimintamenot, arvio]]/Taulukko8[[#This Row],[Työttömät 2022]]</f>
        <v>1034.3991080015956</v>
      </c>
      <c r="S14" s="45">
        <f>Taulukko8[[#This Row],[Palvelut yhteensä, €]]+Taulukko8[[#This Row],[Toimintamenot, arvio]]</f>
        <v>281211.73988542415</v>
      </c>
      <c r="T14" s="45">
        <f>(Taulukko8[[#This Row],[Palvelut + toimintamenot]]/$S$5)*$T$1</f>
        <v>297506.57540555485</v>
      </c>
    </row>
    <row r="15" spans="1:20" x14ac:dyDescent="0.3">
      <c r="A15" s="30">
        <v>49</v>
      </c>
      <c r="B15" s="31" t="s">
        <v>60</v>
      </c>
      <c r="C15" s="26">
        <v>305274</v>
      </c>
      <c r="D15" s="26">
        <v>153753</v>
      </c>
      <c r="E15" s="26">
        <v>12893</v>
      </c>
      <c r="F15" s="26">
        <v>4024434</v>
      </c>
      <c r="G15" s="26">
        <v>4448655.4307670398</v>
      </c>
      <c r="H15" s="26">
        <v>2669193.2584602237</v>
      </c>
      <c r="I15" s="26">
        <v>2341950.4686991544</v>
      </c>
      <c r="J15" s="26">
        <v>802713.28067477455</v>
      </c>
      <c r="K15" s="26">
        <v>343082.6610379052</v>
      </c>
      <c r="L15" s="26">
        <v>2065749.42</v>
      </c>
      <c r="M15" s="26">
        <v>2297144.8600000003</v>
      </c>
      <c r="N15" s="26">
        <v>3664374.5</v>
      </c>
      <c r="O15" s="45">
        <f>SUM(Taulukko8[[#This Row],[Muiden kuin pakolaisten osuus kotoutumiskoulutuksista,  €]:[Palkkatuki, yksityinen, €]])</f>
        <v>14184208.448872058</v>
      </c>
      <c r="P15" s="26">
        <f>Taulukko8[[#This Row],[Palvelut yhteensä, €]]/Taulukko8[[#This Row],[Työttömät 2022]]</f>
        <v>1100.1480220950948</v>
      </c>
      <c r="Q15" s="45">
        <v>12016054.525146995</v>
      </c>
      <c r="R15" s="26">
        <f>Taulukko8[[#This Row],[Toimintamenot, arvio]]/Taulukko8[[#This Row],[Työttömät 2022]]</f>
        <v>931.98282208539479</v>
      </c>
      <c r="S15" s="45">
        <f>Taulukko8[[#This Row],[Palvelut yhteensä, €]]+Taulukko8[[#This Row],[Toimintamenot, arvio]]</f>
        <v>26200262.974019051</v>
      </c>
      <c r="T15" s="45">
        <f>(Taulukko8[[#This Row],[Palvelut + toimintamenot]]/$S$5)*$T$1</f>
        <v>27718439.19212345</v>
      </c>
    </row>
    <row r="16" spans="1:20" x14ac:dyDescent="0.3">
      <c r="A16" s="30">
        <v>50</v>
      </c>
      <c r="B16" s="31" t="s">
        <v>61</v>
      </c>
      <c r="C16" s="26">
        <v>11276</v>
      </c>
      <c r="D16" s="26">
        <v>5100</v>
      </c>
      <c r="E16" s="26">
        <v>332</v>
      </c>
      <c r="F16" s="26">
        <v>112686</v>
      </c>
      <c r="G16" s="26">
        <v>43375.393870160107</v>
      </c>
      <c r="H16" s="26">
        <v>26025.236322096065</v>
      </c>
      <c r="I16" s="26">
        <v>104070.73377583697</v>
      </c>
      <c r="J16" s="26">
        <v>26996.070559006213</v>
      </c>
      <c r="K16" s="26">
        <v>9252.7713261319241</v>
      </c>
      <c r="L16" s="26">
        <v>32402.21</v>
      </c>
      <c r="M16" s="26">
        <v>41864.639999999999</v>
      </c>
      <c r="N16" s="26">
        <v>92130.559999999998</v>
      </c>
      <c r="O16" s="45">
        <f>SUM(Taulukko8[[#This Row],[Muiden kuin pakolaisten osuus kotoutumiskoulutuksista,  €]:[Palkkatuki, yksityinen, €]])</f>
        <v>332742.22198307118</v>
      </c>
      <c r="P16" s="26">
        <f>Taulukko8[[#This Row],[Palvelut yhteensä, €]]/Taulukko8[[#This Row],[Työttömät 2022]]</f>
        <v>1002.2356083827445</v>
      </c>
      <c r="Q16" s="45">
        <v>376727.8562076285</v>
      </c>
      <c r="R16" s="26">
        <f>Taulukko8[[#This Row],[Toimintamenot, arvio]]/Taulukko8[[#This Row],[Työttömät 2022]]</f>
        <v>1134.7224584567123</v>
      </c>
      <c r="S16" s="45">
        <f>Taulukko8[[#This Row],[Palvelut yhteensä, €]]+Taulukko8[[#This Row],[Toimintamenot, arvio]]</f>
        <v>709470.07819069969</v>
      </c>
      <c r="T16" s="45">
        <f>(Taulukko8[[#This Row],[Palvelut + toimintamenot]]/$S$5)*$T$1</f>
        <v>750580.37548938987</v>
      </c>
    </row>
    <row r="17" spans="1:20" x14ac:dyDescent="0.3">
      <c r="A17" s="30">
        <v>51</v>
      </c>
      <c r="B17" s="31" t="s">
        <v>62</v>
      </c>
      <c r="C17" s="26">
        <v>9211</v>
      </c>
      <c r="D17" s="26">
        <v>4160</v>
      </c>
      <c r="E17" s="26">
        <v>255</v>
      </c>
      <c r="F17" s="26">
        <v>89882</v>
      </c>
      <c r="G17" s="26">
        <v>21305.062903056765</v>
      </c>
      <c r="H17" s="26">
        <v>12783.037741834059</v>
      </c>
      <c r="I17" s="26">
        <v>51117.31172052402</v>
      </c>
      <c r="J17" s="26">
        <v>17997.380372670807</v>
      </c>
      <c r="K17" s="26">
        <v>7106.7972535049412</v>
      </c>
      <c r="L17" s="26">
        <v>92796.650000000009</v>
      </c>
      <c r="M17" s="26">
        <v>49470.579999999994</v>
      </c>
      <c r="N17" s="26">
        <v>94045.87</v>
      </c>
      <c r="O17" s="45">
        <f>SUM(Taulukko8[[#This Row],[Muiden kuin pakolaisten osuus kotoutumiskoulutuksista,  €]:[Palkkatuki, yksityinen, €]])</f>
        <v>325317.62708853383</v>
      </c>
      <c r="P17" s="26">
        <f>Taulukko8[[#This Row],[Palvelut yhteensä, €]]/Taulukko8[[#This Row],[Työttömät 2022]]</f>
        <v>1275.7554003471914</v>
      </c>
      <c r="Q17" s="45">
        <v>300490.32862692856</v>
      </c>
      <c r="R17" s="26">
        <f>Taulukko8[[#This Row],[Toimintamenot, arvio]]/Taulukko8[[#This Row],[Työttömät 2022]]</f>
        <v>1178.3934455957983</v>
      </c>
      <c r="S17" s="45">
        <f>Taulukko8[[#This Row],[Palvelut yhteensä, €]]+Taulukko8[[#This Row],[Toimintamenot, arvio]]</f>
        <v>625807.95571546233</v>
      </c>
      <c r="T17" s="45">
        <f>(Taulukko8[[#This Row],[Palvelut + toimintamenot]]/$S$5)*$T$1</f>
        <v>662070.44500459207</v>
      </c>
    </row>
    <row r="18" spans="1:20" x14ac:dyDescent="0.3">
      <c r="A18" s="30">
        <v>52</v>
      </c>
      <c r="B18" s="31" t="s">
        <v>63</v>
      </c>
      <c r="C18" s="26">
        <v>2346</v>
      </c>
      <c r="D18" s="26">
        <v>1005</v>
      </c>
      <c r="E18" s="26">
        <v>47</v>
      </c>
      <c r="F18" s="26">
        <v>16823</v>
      </c>
      <c r="G18" s="26">
        <v>181.95684336811564</v>
      </c>
      <c r="H18" s="26">
        <v>109.17410602086939</v>
      </c>
      <c r="I18" s="26">
        <v>296.50643714078461</v>
      </c>
      <c r="J18" s="26">
        <v>7822.3363346613542</v>
      </c>
      <c r="K18" s="26">
        <v>623.24662457153158</v>
      </c>
      <c r="L18" s="26">
        <v>2236.71</v>
      </c>
      <c r="M18" s="26">
        <v>16118.84</v>
      </c>
      <c r="N18" s="26">
        <v>43583.8</v>
      </c>
      <c r="O18" s="45">
        <f>SUM(Taulukko8[[#This Row],[Muiden kuin pakolaisten osuus kotoutumiskoulutuksista,  €]:[Palkkatuki, yksityinen, €]])</f>
        <v>70790.613502394539</v>
      </c>
      <c r="P18" s="26">
        <f>Taulukko8[[#This Row],[Palvelut yhteensä, €]]/Taulukko8[[#This Row],[Työttömät 2022]]</f>
        <v>1506.1832660083944</v>
      </c>
      <c r="Q18" s="45">
        <v>59452.517464150602</v>
      </c>
      <c r="R18" s="26">
        <f>Taulukko8[[#This Row],[Toimintamenot, arvio]]/Taulukko8[[#This Row],[Työttömät 2022]]</f>
        <v>1264.9471800883107</v>
      </c>
      <c r="S18" s="45">
        <f>Taulukko8[[#This Row],[Palvelut yhteensä, €]]+Taulukko8[[#This Row],[Toimintamenot, arvio]]</f>
        <v>130243.13096654514</v>
      </c>
      <c r="T18" s="45">
        <f>(Taulukko8[[#This Row],[Palvelut + toimintamenot]]/$S$5)*$T$1</f>
        <v>137790.07903347648</v>
      </c>
    </row>
    <row r="19" spans="1:20" x14ac:dyDescent="0.3">
      <c r="A19" s="30">
        <v>61</v>
      </c>
      <c r="B19" s="31" t="s">
        <v>64</v>
      </c>
      <c r="C19" s="26">
        <v>16459</v>
      </c>
      <c r="D19" s="26">
        <v>6973</v>
      </c>
      <c r="E19" s="26">
        <v>716</v>
      </c>
      <c r="F19" s="26">
        <v>243590</v>
      </c>
      <c r="G19" s="26">
        <v>153090.56295104724</v>
      </c>
      <c r="H19" s="26">
        <v>91854.337770628335</v>
      </c>
      <c r="I19" s="26">
        <v>74240.208986240978</v>
      </c>
      <c r="J19" s="26">
        <v>66079.747204142011</v>
      </c>
      <c r="K19" s="26">
        <v>9738.9866585903073</v>
      </c>
      <c r="L19" s="26">
        <v>485341.04000000004</v>
      </c>
      <c r="M19" s="26">
        <v>90253.78</v>
      </c>
      <c r="N19" s="26">
        <v>627466.10000000009</v>
      </c>
      <c r="O19" s="45">
        <f>SUM(Taulukko8[[#This Row],[Muiden kuin pakolaisten osuus kotoutumiskoulutuksista,  €]:[Palkkatuki, yksityinen, €]])</f>
        <v>1444974.2006196016</v>
      </c>
      <c r="P19" s="26">
        <f>Taulukko8[[#This Row],[Palvelut yhteensä, €]]/Taulukko8[[#This Row],[Työttömät 2022]]</f>
        <v>2018.120391926818</v>
      </c>
      <c r="Q19" s="45">
        <v>715812.04572277097</v>
      </c>
      <c r="R19" s="26">
        <f>Taulukko8[[#This Row],[Toimintamenot, arvio]]/Taulukko8[[#This Row],[Työttömät 2022]]</f>
        <v>999.7374940262165</v>
      </c>
      <c r="S19" s="45">
        <f>Taulukko8[[#This Row],[Palvelut yhteensä, €]]+Taulukko8[[#This Row],[Toimintamenot, arvio]]</f>
        <v>2160786.2463423726</v>
      </c>
      <c r="T19" s="45">
        <f>(Taulukko8[[#This Row],[Palvelut + toimintamenot]]/$S$5)*$T$1</f>
        <v>2285993.1686872765</v>
      </c>
    </row>
    <row r="20" spans="1:20" x14ac:dyDescent="0.3">
      <c r="A20" s="30">
        <v>69</v>
      </c>
      <c r="B20" s="31" t="s">
        <v>65</v>
      </c>
      <c r="C20" s="26">
        <v>6687</v>
      </c>
      <c r="D20" s="26">
        <v>2862</v>
      </c>
      <c r="E20" s="26">
        <v>220</v>
      </c>
      <c r="F20" s="26">
        <v>70956</v>
      </c>
      <c r="G20" s="26">
        <v>1384.4217573025721</v>
      </c>
      <c r="H20" s="26">
        <v>830.65305438154326</v>
      </c>
      <c r="I20" s="26">
        <v>3811.7444064236784</v>
      </c>
      <c r="J20" s="26">
        <v>3222.3532947976878</v>
      </c>
      <c r="K20" s="26">
        <v>2548.6867710727456</v>
      </c>
      <c r="L20" s="26">
        <v>134684.97</v>
      </c>
      <c r="M20" s="26">
        <v>16074.12</v>
      </c>
      <c r="N20" s="26">
        <v>102434.4</v>
      </c>
      <c r="O20" s="45">
        <f>SUM(Taulukko8[[#This Row],[Muiden kuin pakolaisten osuus kotoutumiskoulutuksista,  €]:[Palkkatuki, yksityinen, €]])</f>
        <v>263606.92752667563</v>
      </c>
      <c r="P20" s="26">
        <f>Taulukko8[[#This Row],[Palvelut yhteensä, €]]/Taulukko8[[#This Row],[Työttömät 2022]]</f>
        <v>1198.2133069394347</v>
      </c>
      <c r="Q20" s="45">
        <v>201131.05399842598</v>
      </c>
      <c r="R20" s="26">
        <f>Taulukko8[[#This Row],[Toimintamenot, arvio]]/Taulukko8[[#This Row],[Työttömät 2022]]</f>
        <v>914.23206362920905</v>
      </c>
      <c r="S20" s="45">
        <f>Taulukko8[[#This Row],[Palvelut yhteensä, €]]+Taulukko8[[#This Row],[Toimintamenot, arvio]]</f>
        <v>464737.98152510158</v>
      </c>
      <c r="T20" s="45">
        <f>(Taulukko8[[#This Row],[Palvelut + toimintamenot]]/$S$5)*$T$1</f>
        <v>491667.25898696907</v>
      </c>
    </row>
    <row r="21" spans="1:20" x14ac:dyDescent="0.3">
      <c r="A21" s="30">
        <v>71</v>
      </c>
      <c r="B21" s="31" t="s">
        <v>66</v>
      </c>
      <c r="C21" s="26">
        <v>6591</v>
      </c>
      <c r="D21" s="26">
        <v>2741</v>
      </c>
      <c r="E21" s="26">
        <v>203</v>
      </c>
      <c r="F21" s="26">
        <v>72914</v>
      </c>
      <c r="G21" s="26">
        <v>12363.208251260179</v>
      </c>
      <c r="H21" s="26">
        <v>7417.9249507561071</v>
      </c>
      <c r="I21" s="26">
        <v>34039.76400155099</v>
      </c>
      <c r="J21" s="26">
        <v>1611.1766473988439</v>
      </c>
      <c r="K21" s="26">
        <v>2351.7427933080339</v>
      </c>
      <c r="L21" s="26">
        <v>135547.14000000001</v>
      </c>
      <c r="M21" s="26">
        <v>17142.34</v>
      </c>
      <c r="N21" s="26">
        <v>82260.39</v>
      </c>
      <c r="O21" s="45">
        <f>SUM(Taulukko8[[#This Row],[Muiden kuin pakolaisten osuus kotoutumiskoulutuksista,  €]:[Palkkatuki, yksityinen, €]])</f>
        <v>280370.478393014</v>
      </c>
      <c r="P21" s="26">
        <f>Taulukko8[[#This Row],[Palvelut yhteensä, €]]/Taulukko8[[#This Row],[Työttömät 2022]]</f>
        <v>1381.1353615419409</v>
      </c>
      <c r="Q21" s="45">
        <v>206681.17807149826</v>
      </c>
      <c r="R21" s="26">
        <f>Taulukko8[[#This Row],[Toimintamenot, arvio]]/Taulukko8[[#This Row],[Työttömät 2022]]</f>
        <v>1018.1338821256072</v>
      </c>
      <c r="S21" s="45">
        <f>Taulukko8[[#This Row],[Palvelut yhteensä, €]]+Taulukko8[[#This Row],[Toimintamenot, arvio]]</f>
        <v>487051.65646451223</v>
      </c>
      <c r="T21" s="45">
        <f>(Taulukko8[[#This Row],[Palvelut + toimintamenot]]/$S$5)*$T$1</f>
        <v>515273.9015070913</v>
      </c>
    </row>
    <row r="22" spans="1:20" x14ac:dyDescent="0.3">
      <c r="A22" s="30">
        <v>72</v>
      </c>
      <c r="B22" s="31" t="s">
        <v>67</v>
      </c>
      <c r="C22" s="26">
        <v>960</v>
      </c>
      <c r="D22" s="26">
        <v>371</v>
      </c>
      <c r="E22" s="26">
        <v>30</v>
      </c>
      <c r="F22" s="26">
        <v>10176</v>
      </c>
      <c r="G22" s="26">
        <v>5119.140916537418</v>
      </c>
      <c r="H22" s="26">
        <v>3071.4845499224507</v>
      </c>
      <c r="I22" s="26">
        <v>14094.589781892206</v>
      </c>
      <c r="J22" s="26">
        <v>0</v>
      </c>
      <c r="K22" s="26">
        <v>347.54819605537443</v>
      </c>
      <c r="L22" s="26">
        <v>32311.59</v>
      </c>
      <c r="M22" s="26">
        <v>4477.5200000000004</v>
      </c>
      <c r="N22" s="26">
        <v>10805.810000000001</v>
      </c>
      <c r="O22" s="45">
        <f>SUM(Taulukko8[[#This Row],[Muiden kuin pakolaisten osuus kotoutumiskoulutuksista,  €]:[Palkkatuki, yksityinen, €]])</f>
        <v>65108.542527870028</v>
      </c>
      <c r="P22" s="26">
        <f>Taulukko8[[#This Row],[Palvelut yhteensä, €]]/Taulukko8[[#This Row],[Työttömät 2022]]</f>
        <v>2170.2847509290009</v>
      </c>
      <c r="Q22" s="45">
        <v>28844.771484976362</v>
      </c>
      <c r="R22" s="26">
        <f>Taulukko8[[#This Row],[Toimintamenot, arvio]]/Taulukko8[[#This Row],[Työttömät 2022]]</f>
        <v>961.49238283254533</v>
      </c>
      <c r="S22" s="45">
        <f>Taulukko8[[#This Row],[Palvelut yhteensä, €]]+Taulukko8[[#This Row],[Toimintamenot, arvio]]</f>
        <v>93953.314012846386</v>
      </c>
      <c r="T22" s="45">
        <f>(Taulukko8[[#This Row],[Palvelut + toimintamenot]]/$S$5)*$T$1</f>
        <v>99397.445893806595</v>
      </c>
    </row>
    <row r="23" spans="1:20" x14ac:dyDescent="0.3">
      <c r="A23" s="30">
        <v>74</v>
      </c>
      <c r="B23" s="31" t="s">
        <v>68</v>
      </c>
      <c r="C23" s="26">
        <v>1052</v>
      </c>
      <c r="D23" s="26">
        <v>429</v>
      </c>
      <c r="E23" s="26">
        <v>33</v>
      </c>
      <c r="F23" s="26">
        <v>9136</v>
      </c>
      <c r="G23" s="26">
        <v>7041.9797527903338</v>
      </c>
      <c r="H23" s="26">
        <v>4225.1878516741999</v>
      </c>
      <c r="I23" s="26">
        <v>18801.680749008396</v>
      </c>
      <c r="J23" s="26">
        <v>0</v>
      </c>
      <c r="K23" s="26">
        <v>1435.4908523569522</v>
      </c>
      <c r="L23" s="26">
        <v>0</v>
      </c>
      <c r="M23" s="26">
        <v>7137.8799999999992</v>
      </c>
      <c r="N23" s="26">
        <v>3381.5099999999998</v>
      </c>
      <c r="O23" s="45">
        <f>SUM(Taulukko8[[#This Row],[Muiden kuin pakolaisten osuus kotoutumiskoulutuksista,  €]:[Palkkatuki, yksityinen, €]])</f>
        <v>34981.749453039549</v>
      </c>
      <c r="P23" s="26">
        <f>Taulukko8[[#This Row],[Palvelut yhteensä, €]]/Taulukko8[[#This Row],[Työttömät 2022]]</f>
        <v>1060.0530137284711</v>
      </c>
      <c r="Q23" s="45">
        <v>29288.765275922298</v>
      </c>
      <c r="R23" s="26">
        <f>Taulukko8[[#This Row],[Toimintamenot, arvio]]/Taulukko8[[#This Row],[Työttömät 2022]]</f>
        <v>887.53834169461516</v>
      </c>
      <c r="S23" s="45">
        <f>Taulukko8[[#This Row],[Palvelut yhteensä, €]]+Taulukko8[[#This Row],[Toimintamenot, arvio]]</f>
        <v>64270.514728961847</v>
      </c>
      <c r="T23" s="45">
        <f>(Taulukko8[[#This Row],[Palvelut + toimintamenot]]/$S$5)*$T$1</f>
        <v>67994.674562151151</v>
      </c>
    </row>
    <row r="24" spans="1:20" x14ac:dyDescent="0.3">
      <c r="A24" s="30">
        <v>75</v>
      </c>
      <c r="B24" s="31" t="s">
        <v>69</v>
      </c>
      <c r="C24" s="26">
        <v>19549</v>
      </c>
      <c r="D24" s="26">
        <v>8614</v>
      </c>
      <c r="E24" s="26">
        <v>924</v>
      </c>
      <c r="F24" s="26">
        <v>314248</v>
      </c>
      <c r="G24" s="26">
        <v>123458.19314136126</v>
      </c>
      <c r="H24" s="26">
        <v>74074.915884816757</v>
      </c>
      <c r="I24" s="26">
        <v>159640.69099476439</v>
      </c>
      <c r="J24" s="26">
        <v>88743.40603773584</v>
      </c>
      <c r="K24" s="26">
        <v>9206.3780980661995</v>
      </c>
      <c r="L24" s="26">
        <v>599719.57000000007</v>
      </c>
      <c r="M24" s="26">
        <v>120668.22</v>
      </c>
      <c r="N24" s="26">
        <v>924296.86</v>
      </c>
      <c r="O24" s="45">
        <f>SUM(Taulukko8[[#This Row],[Muiden kuin pakolaisten osuus kotoutumiskoulutuksista,  €]:[Palkkatuki, yksityinen, €]])</f>
        <v>1976350.0410153833</v>
      </c>
      <c r="P24" s="26">
        <f>Taulukko8[[#This Row],[Palvelut yhteensä, €]]/Taulukko8[[#This Row],[Työttömät 2022]]</f>
        <v>2138.9069707958693</v>
      </c>
      <c r="Q24" s="45">
        <v>1003236.9879012806</v>
      </c>
      <c r="R24" s="26">
        <f>Taulukko8[[#This Row],[Toimintamenot, arvio]]/Taulukko8[[#This Row],[Työttömät 2022]]</f>
        <v>1085.7543159104769</v>
      </c>
      <c r="S24" s="45">
        <f>Taulukko8[[#This Row],[Palvelut yhteensä, €]]+Taulukko8[[#This Row],[Toimintamenot, arvio]]</f>
        <v>2979587.028916664</v>
      </c>
      <c r="T24" s="45">
        <f>(Taulukko8[[#This Row],[Palvelut + toimintamenot]]/$S$5)*$T$1</f>
        <v>3152239.4244883917</v>
      </c>
    </row>
    <row r="25" spans="1:20" x14ac:dyDescent="0.3">
      <c r="A25" s="30">
        <v>77</v>
      </c>
      <c r="B25" s="31" t="s">
        <v>70</v>
      </c>
      <c r="C25" s="26">
        <v>4601</v>
      </c>
      <c r="D25" s="26">
        <v>1847</v>
      </c>
      <c r="E25" s="26">
        <v>196</v>
      </c>
      <c r="F25" s="26">
        <v>65358</v>
      </c>
      <c r="G25" s="26">
        <v>12966.080775283579</v>
      </c>
      <c r="H25" s="26">
        <v>7779.6484651701467</v>
      </c>
      <c r="I25" s="26">
        <v>44942.28845726743</v>
      </c>
      <c r="J25" s="26">
        <v>3332.4806607929518</v>
      </c>
      <c r="K25" s="26">
        <v>2369.2850027886225</v>
      </c>
      <c r="L25" s="26">
        <v>144728.76999999999</v>
      </c>
      <c r="M25" s="26">
        <v>40209.18</v>
      </c>
      <c r="N25" s="26">
        <v>136520.76</v>
      </c>
      <c r="O25" s="45">
        <f>SUM(Taulukko8[[#This Row],[Muiden kuin pakolaisten osuus kotoutumiskoulutuksista,  €]:[Palkkatuki, yksityinen, €]])</f>
        <v>379882.41258601914</v>
      </c>
      <c r="P25" s="26">
        <f>Taulukko8[[#This Row],[Palvelut yhteensä, €]]/Taulukko8[[#This Row],[Työttömät 2022]]</f>
        <v>1938.175574418465</v>
      </c>
      <c r="Q25" s="45">
        <v>188656.2275316522</v>
      </c>
      <c r="R25" s="26">
        <f>Taulukko8[[#This Row],[Toimintamenot, arvio]]/Taulukko8[[#This Row],[Työttömät 2022]]</f>
        <v>962.53177312067453</v>
      </c>
      <c r="S25" s="45">
        <f>Taulukko8[[#This Row],[Palvelut yhteensä, €]]+Taulukko8[[#This Row],[Toimintamenot, arvio]]</f>
        <v>568538.64011767134</v>
      </c>
      <c r="T25" s="45">
        <f>(Taulukko8[[#This Row],[Palvelut + toimintamenot]]/$S$5)*$T$1</f>
        <v>601482.65458638035</v>
      </c>
    </row>
    <row r="26" spans="1:20" x14ac:dyDescent="0.3">
      <c r="A26" s="30">
        <v>78</v>
      </c>
      <c r="B26" s="31" t="s">
        <v>71</v>
      </c>
      <c r="C26" s="26">
        <v>7832</v>
      </c>
      <c r="D26" s="26">
        <v>3484</v>
      </c>
      <c r="E26" s="26">
        <v>341</v>
      </c>
      <c r="F26" s="26">
        <v>110817</v>
      </c>
      <c r="G26" s="26">
        <v>15865.390266644221</v>
      </c>
      <c r="H26" s="26">
        <v>9519.2341599865322</v>
      </c>
      <c r="I26" s="26">
        <v>8352.177135161035</v>
      </c>
      <c r="J26" s="26">
        <v>7432.5303766182824</v>
      </c>
      <c r="K26" s="26">
        <v>9074.0081760587655</v>
      </c>
      <c r="L26" s="26">
        <v>110002.28</v>
      </c>
      <c r="M26" s="26">
        <v>17413.7</v>
      </c>
      <c r="N26" s="26">
        <v>248912.63</v>
      </c>
      <c r="O26" s="45">
        <f>SUM(Taulukko8[[#This Row],[Muiden kuin pakolaisten osuus kotoutumiskoulutuksista,  €]:[Palkkatuki, yksityinen, €]])</f>
        <v>410706.55984782462</v>
      </c>
      <c r="P26" s="26">
        <f>Taulukko8[[#This Row],[Palvelut yhteensä, €]]/Taulukko8[[#This Row],[Työttömät 2022]]</f>
        <v>1204.4180640698669</v>
      </c>
      <c r="Q26" s="45">
        <v>330874.63089547865</v>
      </c>
      <c r="R26" s="26">
        <f>Taulukko8[[#This Row],[Toimintamenot, arvio]]/Taulukko8[[#This Row],[Työttömät 2022]]</f>
        <v>970.30683547061187</v>
      </c>
      <c r="S26" s="45">
        <f>Taulukko8[[#This Row],[Palvelut yhteensä, €]]+Taulukko8[[#This Row],[Toimintamenot, arvio]]</f>
        <v>741581.19074330328</v>
      </c>
      <c r="T26" s="45">
        <f>(Taulukko8[[#This Row],[Palvelut + toimintamenot]]/$S$5)*$T$1</f>
        <v>784552.16888563917</v>
      </c>
    </row>
    <row r="27" spans="1:20" x14ac:dyDescent="0.3">
      <c r="A27" s="30">
        <v>79</v>
      </c>
      <c r="B27" s="31" t="s">
        <v>72</v>
      </c>
      <c r="C27" s="26">
        <v>6753</v>
      </c>
      <c r="D27" s="26">
        <v>2791</v>
      </c>
      <c r="E27" s="26">
        <v>266</v>
      </c>
      <c r="F27" s="26">
        <v>102421</v>
      </c>
      <c r="G27" s="26">
        <v>53844.260986317313</v>
      </c>
      <c r="H27" s="26">
        <v>32306.556591790388</v>
      </c>
      <c r="I27" s="26">
        <v>129188.72315574964</v>
      </c>
      <c r="J27" s="26">
        <v>31495.415652173913</v>
      </c>
      <c r="K27" s="26">
        <v>7413.3649781659387</v>
      </c>
      <c r="L27" s="26">
        <v>30614.78</v>
      </c>
      <c r="M27" s="26">
        <v>32272.78</v>
      </c>
      <c r="N27" s="26">
        <v>61235.05</v>
      </c>
      <c r="O27" s="45">
        <f>SUM(Taulukko8[[#This Row],[Muiden kuin pakolaisten osuus kotoutumiskoulutuksista,  €]:[Palkkatuki, yksityinen, €]])</f>
        <v>324526.67037787987</v>
      </c>
      <c r="P27" s="26">
        <f>Taulukko8[[#This Row],[Palvelut yhteensä, €]]/Taulukko8[[#This Row],[Työttömät 2022]]</f>
        <v>1220.025076608571</v>
      </c>
      <c r="Q27" s="45">
        <v>342410.27066930692</v>
      </c>
      <c r="R27" s="26">
        <f>Taulukko8[[#This Row],[Toimintamenot, arvio]]/Taulukko8[[#This Row],[Työttömät 2022]]</f>
        <v>1287.2566566515297</v>
      </c>
      <c r="S27" s="45">
        <f>Taulukko8[[#This Row],[Palvelut yhteensä, €]]+Taulukko8[[#This Row],[Toimintamenot, arvio]]</f>
        <v>666936.94104718673</v>
      </c>
      <c r="T27" s="45">
        <f>(Taulukko8[[#This Row],[Palvelut + toimintamenot]]/$S$5)*$T$1</f>
        <v>705582.65249967051</v>
      </c>
    </row>
    <row r="28" spans="1:20" x14ac:dyDescent="0.3">
      <c r="A28" s="30">
        <v>81</v>
      </c>
      <c r="B28" s="31" t="s">
        <v>73</v>
      </c>
      <c r="C28" s="26">
        <v>2574</v>
      </c>
      <c r="D28" s="26">
        <v>1009</v>
      </c>
      <c r="E28" s="26">
        <v>117</v>
      </c>
      <c r="F28" s="26">
        <v>34751</v>
      </c>
      <c r="G28" s="26">
        <v>616.30661413465066</v>
      </c>
      <c r="H28" s="26">
        <v>369.78396848079041</v>
      </c>
      <c r="I28" s="26">
        <v>298.87362715878004</v>
      </c>
      <c r="J28" s="26">
        <v>6394.814245562131</v>
      </c>
      <c r="K28" s="26">
        <v>1591.4265908590307</v>
      </c>
      <c r="L28" s="26">
        <v>40496.14</v>
      </c>
      <c r="M28" s="26">
        <v>16849.939999999999</v>
      </c>
      <c r="N28" s="26">
        <v>219755.42</v>
      </c>
      <c r="O28" s="45">
        <f>SUM(Taulukko8[[#This Row],[Muiden kuin pakolaisten osuus kotoutumiskoulutuksista,  €]:[Palkkatuki, yksityinen, €]])</f>
        <v>285756.39843206073</v>
      </c>
      <c r="P28" s="26">
        <f>Taulukko8[[#This Row],[Palvelut yhteensä, €]]/Taulukko8[[#This Row],[Työttömät 2022]]</f>
        <v>2442.3623797612026</v>
      </c>
      <c r="Q28" s="45">
        <v>102119.07057314346</v>
      </c>
      <c r="R28" s="26">
        <f>Taulukko8[[#This Row],[Toimintamenot, arvio]]/Taulukko8[[#This Row],[Työttömät 2022]]</f>
        <v>872.81256900122617</v>
      </c>
      <c r="S28" s="45">
        <f>Taulukko8[[#This Row],[Palvelut yhteensä, €]]+Taulukko8[[#This Row],[Toimintamenot, arvio]]</f>
        <v>387875.46900520416</v>
      </c>
      <c r="T28" s="45">
        <f>(Taulukko8[[#This Row],[Palvelut + toimintamenot]]/$S$5)*$T$1</f>
        <v>410350.94237025111</v>
      </c>
    </row>
    <row r="29" spans="1:20" x14ac:dyDescent="0.3">
      <c r="A29" s="30">
        <v>82</v>
      </c>
      <c r="B29" s="31" t="s">
        <v>74</v>
      </c>
      <c r="C29" s="26">
        <v>9359</v>
      </c>
      <c r="D29" s="26">
        <v>4448</v>
      </c>
      <c r="E29" s="26">
        <v>256</v>
      </c>
      <c r="F29" s="26">
        <v>77848</v>
      </c>
      <c r="G29" s="26">
        <v>54851.288657983911</v>
      </c>
      <c r="H29" s="26">
        <v>32910.773194790345</v>
      </c>
      <c r="I29" s="26">
        <v>26599.752817131426</v>
      </c>
      <c r="J29" s="26">
        <v>10658.023742603551</v>
      </c>
      <c r="K29" s="26">
        <v>3482.0957885462553</v>
      </c>
      <c r="L29" s="26">
        <v>119815.23</v>
      </c>
      <c r="M29" s="26">
        <v>107949.81999999999</v>
      </c>
      <c r="N29" s="26">
        <v>125465.25</v>
      </c>
      <c r="O29" s="45">
        <f>SUM(Taulukko8[[#This Row],[Muiden kuin pakolaisten osuus kotoutumiskoulutuksista,  €]:[Palkkatuki, yksityinen, €]])</f>
        <v>426880.94554307155</v>
      </c>
      <c r="P29" s="26">
        <f>Taulukko8[[#This Row],[Palvelut yhteensä, €]]/Taulukko8[[#This Row],[Työttömät 2022]]</f>
        <v>1667.5036935276232</v>
      </c>
      <c r="Q29" s="45">
        <v>228763.64438370327</v>
      </c>
      <c r="R29" s="26">
        <f>Taulukko8[[#This Row],[Toimintamenot, arvio]]/Taulukko8[[#This Row],[Työttömät 2022]]</f>
        <v>893.6079858738409</v>
      </c>
      <c r="S29" s="45">
        <f>Taulukko8[[#This Row],[Palvelut yhteensä, €]]+Taulukko8[[#This Row],[Toimintamenot, arvio]]</f>
        <v>655644.58992677485</v>
      </c>
      <c r="T29" s="45">
        <f>(Taulukko8[[#This Row],[Palvelut + toimintamenot]]/$S$5)*$T$1</f>
        <v>693635.9652401713</v>
      </c>
    </row>
    <row r="30" spans="1:20" x14ac:dyDescent="0.3">
      <c r="A30" s="30">
        <v>86</v>
      </c>
      <c r="B30" s="31" t="s">
        <v>75</v>
      </c>
      <c r="C30" s="26">
        <v>8031</v>
      </c>
      <c r="D30" s="26">
        <v>3865</v>
      </c>
      <c r="E30" s="26">
        <v>257</v>
      </c>
      <c r="F30" s="26">
        <v>79990</v>
      </c>
      <c r="G30" s="26">
        <v>53618.675429714611</v>
      </c>
      <c r="H30" s="26">
        <v>32171.205257828766</v>
      </c>
      <c r="I30" s="26">
        <v>26002.005562813865</v>
      </c>
      <c r="J30" s="26">
        <v>27710.861730769233</v>
      </c>
      <c r="K30" s="26">
        <v>3495.6977252202641</v>
      </c>
      <c r="L30" s="26">
        <v>162830.72</v>
      </c>
      <c r="M30" s="26">
        <v>63007.42</v>
      </c>
      <c r="N30" s="26">
        <v>74031.22</v>
      </c>
      <c r="O30" s="45">
        <f>SUM(Taulukko8[[#This Row],[Muiden kuin pakolaisten osuus kotoutumiskoulutuksista,  €]:[Palkkatuki, yksityinen, €]])</f>
        <v>389249.13027663215</v>
      </c>
      <c r="P30" s="26">
        <f>Taulukko8[[#This Row],[Palvelut yhteensä, €]]/Taulukko8[[#This Row],[Työttömät 2022]]</f>
        <v>1514.5880555510978</v>
      </c>
      <c r="Q30" s="45">
        <v>235058.1121448518</v>
      </c>
      <c r="R30" s="26">
        <f>Taulukko8[[#This Row],[Toimintamenot, arvio]]/Taulukko8[[#This Row],[Työttömät 2022]]</f>
        <v>914.62300445467622</v>
      </c>
      <c r="S30" s="45">
        <f>Taulukko8[[#This Row],[Palvelut yhteensä, €]]+Taulukko8[[#This Row],[Toimintamenot, arvio]]</f>
        <v>624307.24242148397</v>
      </c>
      <c r="T30" s="45">
        <f>(Taulukko8[[#This Row],[Palvelut + toimintamenot]]/$S$5)*$T$1</f>
        <v>660482.77276537823</v>
      </c>
    </row>
    <row r="31" spans="1:20" x14ac:dyDescent="0.3">
      <c r="A31" s="30">
        <v>90</v>
      </c>
      <c r="B31" s="31" t="s">
        <v>76</v>
      </c>
      <c r="C31" s="26">
        <v>3061</v>
      </c>
      <c r="D31" s="26">
        <v>1191</v>
      </c>
      <c r="E31" s="26">
        <v>154</v>
      </c>
      <c r="F31" s="26">
        <v>49558</v>
      </c>
      <c r="G31" s="26">
        <v>19179.718728219734</v>
      </c>
      <c r="H31" s="26">
        <v>11507.831236931839</v>
      </c>
      <c r="I31" s="26">
        <v>35012.363349196239</v>
      </c>
      <c r="J31" s="26">
        <v>25053.784742268042</v>
      </c>
      <c r="K31" s="26">
        <v>1265.3118117854001</v>
      </c>
      <c r="L31" s="26">
        <v>159231.6</v>
      </c>
      <c r="M31" s="26">
        <v>25761.32</v>
      </c>
      <c r="N31" s="26">
        <v>52180.959999999999</v>
      </c>
      <c r="O31" s="45">
        <f>SUM(Taulukko8[[#This Row],[Muiden kuin pakolaisten osuus kotoutumiskoulutuksista,  €]:[Palkkatuki, yksityinen, €]])</f>
        <v>310013.17114018154</v>
      </c>
      <c r="P31" s="26">
        <f>Taulukko8[[#This Row],[Palvelut yhteensä, €]]/Taulukko8[[#This Row],[Työttömät 2022]]</f>
        <v>2013.0725398713087</v>
      </c>
      <c r="Q31" s="45">
        <v>131137.05709646808</v>
      </c>
      <c r="R31" s="26">
        <f>Taulukko8[[#This Row],[Toimintamenot, arvio]]/Taulukko8[[#This Row],[Työttömät 2022]]</f>
        <v>851.53933179524734</v>
      </c>
      <c r="S31" s="45">
        <f>Taulukko8[[#This Row],[Palvelut yhteensä, €]]+Taulukko8[[#This Row],[Toimintamenot, arvio]]</f>
        <v>441150.22823664965</v>
      </c>
      <c r="T31" s="45">
        <f>(Taulukko8[[#This Row],[Palvelut + toimintamenot]]/$S$5)*$T$1</f>
        <v>466712.71155158232</v>
      </c>
    </row>
    <row r="32" spans="1:20" x14ac:dyDescent="0.3">
      <c r="A32" s="30">
        <v>91</v>
      </c>
      <c r="B32" s="31" t="s">
        <v>77</v>
      </c>
      <c r="C32" s="26">
        <v>664028</v>
      </c>
      <c r="D32" s="26">
        <v>353085</v>
      </c>
      <c r="E32" s="26">
        <v>36650</v>
      </c>
      <c r="F32" s="26">
        <v>10651518</v>
      </c>
      <c r="G32" s="26">
        <v>8564402.0891056601</v>
      </c>
      <c r="H32" s="26">
        <v>5138641.2534633959</v>
      </c>
      <c r="I32" s="26">
        <v>4508644.4205121789</v>
      </c>
      <c r="J32" s="26">
        <v>2024125.7725657122</v>
      </c>
      <c r="K32" s="26">
        <v>975256.30396643328</v>
      </c>
      <c r="L32" s="26">
        <v>7428880.4000000004</v>
      </c>
      <c r="M32" s="26">
        <v>6007906.5099999998</v>
      </c>
      <c r="N32" s="26">
        <v>21444402.059999999</v>
      </c>
      <c r="O32" s="45">
        <f>SUM(Taulukko8[[#This Row],[Muiden kuin pakolaisten osuus kotoutumiskoulutuksista,  €]:[Palkkatuki, yksityinen, €]])</f>
        <v>47527856.720507711</v>
      </c>
      <c r="P32" s="26">
        <f>Taulukko8[[#This Row],[Palvelut yhteensä, €]]/Taulukko8[[#This Row],[Työttömät 2022]]</f>
        <v>1296.8037304367724</v>
      </c>
      <c r="Q32" s="45">
        <v>31803036.417937201</v>
      </c>
      <c r="R32" s="26">
        <f>Taulukko8[[#This Row],[Toimintamenot, arvio]]/Taulukko8[[#This Row],[Työttömät 2022]]</f>
        <v>867.74997047577631</v>
      </c>
      <c r="S32" s="45">
        <f>Taulukko8[[#This Row],[Palvelut yhteensä, €]]+Taulukko8[[#This Row],[Toimintamenot, arvio]]</f>
        <v>79330893.138444915</v>
      </c>
      <c r="T32" s="45">
        <f>(Taulukko8[[#This Row],[Palvelut + toimintamenot]]/$S$5)*$T$1</f>
        <v>83927727.736754045</v>
      </c>
    </row>
    <row r="33" spans="1:20" x14ac:dyDescent="0.3">
      <c r="A33" s="30">
        <v>92</v>
      </c>
      <c r="B33" s="31" t="s">
        <v>78</v>
      </c>
      <c r="C33" s="26">
        <v>242819</v>
      </c>
      <c r="D33" s="26">
        <v>128380</v>
      </c>
      <c r="E33" s="26">
        <v>14012</v>
      </c>
      <c r="F33" s="26">
        <v>4023104</v>
      </c>
      <c r="G33" s="26">
        <v>2979123.6573191183</v>
      </c>
      <c r="H33" s="26">
        <v>1787474.1943914709</v>
      </c>
      <c r="I33" s="26">
        <v>1568330.0615548634</v>
      </c>
      <c r="J33" s="26">
        <v>1736734.5980031388</v>
      </c>
      <c r="K33" s="26">
        <v>372859.2450525965</v>
      </c>
      <c r="L33" s="26">
        <v>2554280.23</v>
      </c>
      <c r="M33" s="26">
        <v>1996455.23</v>
      </c>
      <c r="N33" s="26">
        <v>3731434.62</v>
      </c>
      <c r="O33" s="45">
        <f>SUM(Taulukko8[[#This Row],[Muiden kuin pakolaisten osuus kotoutumiskoulutuksista,  €]:[Palkkatuki, yksityinen, €]])</f>
        <v>13747568.179002069</v>
      </c>
      <c r="P33" s="26">
        <f>Taulukko8[[#This Row],[Palvelut yhteensä, €]]/Taulukko8[[#This Row],[Työttömät 2022]]</f>
        <v>981.12818862418419</v>
      </c>
      <c r="Q33" s="45">
        <v>12012083.444364345</v>
      </c>
      <c r="R33" s="26">
        <f>Taulukko8[[#This Row],[Toimintamenot, arvio]]/Taulukko8[[#This Row],[Työttömät 2022]]</f>
        <v>857.27115646334175</v>
      </c>
      <c r="S33" s="45">
        <f>Taulukko8[[#This Row],[Palvelut yhteensä, €]]+Taulukko8[[#This Row],[Toimintamenot, arvio]]</f>
        <v>25759651.623366416</v>
      </c>
      <c r="T33" s="45">
        <f>(Taulukko8[[#This Row],[Palvelut + toimintamenot]]/$S$5)*$T$1</f>
        <v>27252296.583458215</v>
      </c>
    </row>
    <row r="34" spans="1:20" x14ac:dyDescent="0.3">
      <c r="A34" s="30">
        <v>97</v>
      </c>
      <c r="B34" s="31" t="s">
        <v>79</v>
      </c>
      <c r="C34" s="26">
        <v>2091</v>
      </c>
      <c r="D34" s="26">
        <v>847</v>
      </c>
      <c r="E34" s="26">
        <v>92</v>
      </c>
      <c r="F34" s="26">
        <v>28165</v>
      </c>
      <c r="G34" s="26">
        <v>8770.6545114330838</v>
      </c>
      <c r="H34" s="26">
        <v>5262.3927068598505</v>
      </c>
      <c r="I34" s="26">
        <v>16684.102932088172</v>
      </c>
      <c r="J34" s="26">
        <v>4339.454912280702</v>
      </c>
      <c r="K34" s="26">
        <v>8320.9102769230776</v>
      </c>
      <c r="L34" s="26">
        <v>24512.98</v>
      </c>
      <c r="M34" s="26">
        <v>13998.880000000001</v>
      </c>
      <c r="N34" s="26">
        <v>54035.18</v>
      </c>
      <c r="O34" s="45">
        <f>SUM(Taulukko8[[#This Row],[Muiden kuin pakolaisten osuus kotoutumiskoulutuksista,  €]:[Palkkatuki, yksityinen, €]])</f>
        <v>127153.90082815179</v>
      </c>
      <c r="P34" s="26">
        <f>Taulukko8[[#This Row],[Palvelut yhteensä, €]]/Taulukko8[[#This Row],[Työttömät 2022]]</f>
        <v>1382.107617697302</v>
      </c>
      <c r="Q34" s="45">
        <v>90304.186144019768</v>
      </c>
      <c r="R34" s="26">
        <f>Taulukko8[[#This Row],[Toimintamenot, arvio]]/Taulukko8[[#This Row],[Työttömät 2022]]</f>
        <v>981.5672406958671</v>
      </c>
      <c r="S34" s="45">
        <f>Taulukko8[[#This Row],[Palvelut yhteensä, €]]+Taulukko8[[#This Row],[Toimintamenot, arvio]]</f>
        <v>217458.08697217156</v>
      </c>
      <c r="T34" s="45">
        <f>(Taulukko8[[#This Row],[Palvelut + toimintamenot]]/$S$5)*$T$1</f>
        <v>230058.71225608588</v>
      </c>
    </row>
    <row r="35" spans="1:20" x14ac:dyDescent="0.3">
      <c r="A35" s="30">
        <v>98</v>
      </c>
      <c r="B35" s="31" t="s">
        <v>80</v>
      </c>
      <c r="C35" s="26">
        <v>22943</v>
      </c>
      <c r="D35" s="26">
        <v>10482</v>
      </c>
      <c r="E35" s="26">
        <v>791</v>
      </c>
      <c r="F35" s="26">
        <v>299543</v>
      </c>
      <c r="G35" s="26">
        <v>170840.19343812519</v>
      </c>
      <c r="H35" s="26">
        <v>102504.11606287511</v>
      </c>
      <c r="I35" s="26">
        <v>82847.769448413834</v>
      </c>
      <c r="J35" s="26">
        <v>110843.44692307693</v>
      </c>
      <c r="K35" s="26">
        <v>10759.131909140968</v>
      </c>
      <c r="L35" s="26">
        <v>522655.36</v>
      </c>
      <c r="M35" s="26">
        <v>129046.9</v>
      </c>
      <c r="N35" s="26">
        <v>702205.64</v>
      </c>
      <c r="O35" s="45">
        <f>SUM(Taulukko8[[#This Row],[Muiden kuin pakolaisten osuus kotoutumiskoulutuksista,  €]:[Palkkatuki, yksityinen, €]])</f>
        <v>1660862.3643435067</v>
      </c>
      <c r="P35" s="26">
        <f>Taulukko8[[#This Row],[Palvelut yhteensä, €]]/Taulukko8[[#This Row],[Työttömät 2022]]</f>
        <v>2099.6995756555079</v>
      </c>
      <c r="Q35" s="45">
        <v>880235.18047512614</v>
      </c>
      <c r="R35" s="26">
        <f>Taulukko8[[#This Row],[Toimintamenot, arvio]]/Taulukko8[[#This Row],[Työttömät 2022]]</f>
        <v>1112.813123230248</v>
      </c>
      <c r="S35" s="45">
        <f>Taulukko8[[#This Row],[Palvelut yhteensä, €]]+Taulukko8[[#This Row],[Toimintamenot, arvio]]</f>
        <v>2541097.5448186328</v>
      </c>
      <c r="T35" s="45">
        <f>(Taulukko8[[#This Row],[Palvelut + toimintamenot]]/$S$5)*$T$1</f>
        <v>2688341.634095625</v>
      </c>
    </row>
    <row r="36" spans="1:20" x14ac:dyDescent="0.3">
      <c r="A36" s="30">
        <v>102</v>
      </c>
      <c r="B36" s="31" t="s">
        <v>81</v>
      </c>
      <c r="C36" s="26">
        <v>9745</v>
      </c>
      <c r="D36" s="26">
        <v>4327</v>
      </c>
      <c r="E36" s="26">
        <v>269</v>
      </c>
      <c r="F36" s="26">
        <v>111779</v>
      </c>
      <c r="G36" s="26">
        <v>22866.209753711784</v>
      </c>
      <c r="H36" s="26">
        <v>13719.725852227069</v>
      </c>
      <c r="I36" s="26">
        <v>54862.976803493446</v>
      </c>
      <c r="J36" s="26">
        <v>13498.035279503107</v>
      </c>
      <c r="K36" s="26">
        <v>7496.9743576189385</v>
      </c>
      <c r="L36" s="26">
        <v>97058.12999999999</v>
      </c>
      <c r="M36" s="26">
        <v>77407.899999999994</v>
      </c>
      <c r="N36" s="26">
        <v>238017.22999999998</v>
      </c>
      <c r="O36" s="45">
        <f>SUM(Taulukko8[[#This Row],[Muiden kuin pakolaisten osuus kotoutumiskoulutuksista,  €]:[Palkkatuki, yksityinen, €]])</f>
        <v>502060.97229284252</v>
      </c>
      <c r="P36" s="26">
        <f>Taulukko8[[#This Row],[Palvelut yhteensä, €]]/Taulukko8[[#This Row],[Työttömät 2022]]</f>
        <v>1866.3976665161431</v>
      </c>
      <c r="Q36" s="45">
        <v>373695.60583419871</v>
      </c>
      <c r="R36" s="26">
        <f>Taulukko8[[#This Row],[Toimintamenot, arvio]]/Taulukko8[[#This Row],[Työttömät 2022]]</f>
        <v>1389.2029956661661</v>
      </c>
      <c r="S36" s="45">
        <f>Taulukko8[[#This Row],[Palvelut yhteensä, €]]+Taulukko8[[#This Row],[Toimintamenot, arvio]]</f>
        <v>875756.57812704123</v>
      </c>
      <c r="T36" s="45">
        <f>(Taulukko8[[#This Row],[Palvelut + toimintamenot]]/$S$5)*$T$1</f>
        <v>926502.35923158145</v>
      </c>
    </row>
    <row r="37" spans="1:20" x14ac:dyDescent="0.3">
      <c r="A37" s="30">
        <v>103</v>
      </c>
      <c r="B37" s="31" t="s">
        <v>82</v>
      </c>
      <c r="C37" s="26">
        <v>2161</v>
      </c>
      <c r="D37" s="26">
        <v>941</v>
      </c>
      <c r="E37" s="26">
        <v>95</v>
      </c>
      <c r="F37" s="26">
        <v>31440</v>
      </c>
      <c r="G37" s="26">
        <v>739.56793696158093</v>
      </c>
      <c r="H37" s="26">
        <v>443.74076217694852</v>
      </c>
      <c r="I37" s="26">
        <v>358.64835259053609</v>
      </c>
      <c r="J37" s="26">
        <v>6394.814245562131</v>
      </c>
      <c r="K37" s="26">
        <v>1292.1839840308369</v>
      </c>
      <c r="L37" s="26">
        <v>5251.82</v>
      </c>
      <c r="M37" s="26">
        <v>10950.099999999999</v>
      </c>
      <c r="N37" s="26">
        <v>40326.65</v>
      </c>
      <c r="O37" s="45">
        <f>SUM(Taulukko8[[#This Row],[Muiden kuin pakolaisten osuus kotoutumiskoulutuksista,  €]:[Palkkatuki, yksityinen, €]])</f>
        <v>65017.957344360453</v>
      </c>
      <c r="P37" s="26">
        <f>Taulukko8[[#This Row],[Palvelut yhteensä, €]]/Taulukko8[[#This Row],[Työttömät 2022]]</f>
        <v>684.39955099326789</v>
      </c>
      <c r="Q37" s="45">
        <v>92389.386746270044</v>
      </c>
      <c r="R37" s="26">
        <f>Taulukko8[[#This Row],[Toimintamenot, arvio]]/Taulukko8[[#This Row],[Työttömät 2022]]</f>
        <v>972.51986048705305</v>
      </c>
      <c r="S37" s="45">
        <f>Taulukko8[[#This Row],[Palvelut yhteensä, €]]+Taulukko8[[#This Row],[Toimintamenot, arvio]]</f>
        <v>157407.3440906305</v>
      </c>
      <c r="T37" s="45">
        <f>(Taulukko8[[#This Row],[Palvelut + toimintamenot]]/$S$5)*$T$1</f>
        <v>166528.32453996202</v>
      </c>
    </row>
    <row r="38" spans="1:20" x14ac:dyDescent="0.3">
      <c r="A38" s="30">
        <v>105</v>
      </c>
      <c r="B38" s="31" t="s">
        <v>83</v>
      </c>
      <c r="C38" s="26">
        <v>2094</v>
      </c>
      <c r="D38" s="26">
        <v>765</v>
      </c>
      <c r="E38" s="26">
        <v>90</v>
      </c>
      <c r="F38" s="26">
        <v>31625</v>
      </c>
      <c r="G38" s="26">
        <v>15804.154819964349</v>
      </c>
      <c r="H38" s="26">
        <v>9482.4928919786089</v>
      </c>
      <c r="I38" s="26">
        <v>16765.446672370766</v>
      </c>
      <c r="J38" s="26">
        <v>0</v>
      </c>
      <c r="K38" s="26">
        <v>598.97707006369421</v>
      </c>
      <c r="L38" s="26">
        <v>37478.160000000003</v>
      </c>
      <c r="M38" s="26">
        <v>7300.26</v>
      </c>
      <c r="N38" s="26">
        <v>51430.58</v>
      </c>
      <c r="O38" s="45">
        <f>SUM(Taulukko8[[#This Row],[Muiden kuin pakolaisten osuus kotoutumiskoulutuksista,  €]:[Palkkatuki, yksityinen, €]])</f>
        <v>123055.91663441308</v>
      </c>
      <c r="P38" s="26">
        <f>Taulukko8[[#This Row],[Palvelut yhteensä, €]]/Taulukko8[[#This Row],[Työttömät 2022]]</f>
        <v>1367.2879626045897</v>
      </c>
      <c r="Q38" s="45">
        <v>112383.12776139537</v>
      </c>
      <c r="R38" s="26">
        <f>Taulukko8[[#This Row],[Toimintamenot, arvio]]/Taulukko8[[#This Row],[Työttömät 2022]]</f>
        <v>1248.7014195710597</v>
      </c>
      <c r="S38" s="45">
        <f>Taulukko8[[#This Row],[Palvelut yhteensä, €]]+Taulukko8[[#This Row],[Toimintamenot, arvio]]</f>
        <v>235439.04439580845</v>
      </c>
      <c r="T38" s="45">
        <f>(Taulukko8[[#This Row],[Palvelut + toimintamenot]]/$S$5)*$T$1</f>
        <v>249081.57761653941</v>
      </c>
    </row>
    <row r="39" spans="1:20" x14ac:dyDescent="0.3">
      <c r="A39" s="30">
        <v>106</v>
      </c>
      <c r="B39" s="31" t="s">
        <v>84</v>
      </c>
      <c r="C39" s="26">
        <v>46797</v>
      </c>
      <c r="D39" s="26">
        <v>23028</v>
      </c>
      <c r="E39" s="26">
        <v>2226</v>
      </c>
      <c r="F39" s="26">
        <v>662162</v>
      </c>
      <c r="G39" s="26">
        <v>431538.61525272275</v>
      </c>
      <c r="H39" s="26">
        <v>258923.16915163363</v>
      </c>
      <c r="I39" s="26">
        <v>227179.21807638014</v>
      </c>
      <c r="J39" s="26">
        <v>131308.03665358966</v>
      </c>
      <c r="K39" s="26">
        <v>59233.848093568362</v>
      </c>
      <c r="L39" s="26">
        <v>658558.93999999994</v>
      </c>
      <c r="M39" s="26">
        <v>328779.48</v>
      </c>
      <c r="N39" s="26">
        <v>849131.19</v>
      </c>
      <c r="O39" s="45">
        <f>SUM(Taulukko8[[#This Row],[Muiden kuin pakolaisten osuus kotoutumiskoulutuksista,  €]:[Palkkatuki, yksityinen, €]])</f>
        <v>2513113.8819751716</v>
      </c>
      <c r="P39" s="26">
        <f>Taulukko8[[#This Row],[Palvelut yhteensä, €]]/Taulukko8[[#This Row],[Työttömät 2022]]</f>
        <v>1128.9819775270312</v>
      </c>
      <c r="Q39" s="45">
        <v>1977066.7618056065</v>
      </c>
      <c r="R39" s="26">
        <f>Taulukko8[[#This Row],[Toimintamenot, arvio]]/Taulukko8[[#This Row],[Työttömät 2022]]</f>
        <v>888.17015355148544</v>
      </c>
      <c r="S39" s="45">
        <f>Taulukko8[[#This Row],[Palvelut yhteensä, €]]+Taulukko8[[#This Row],[Toimintamenot, arvio]]</f>
        <v>4490180.6437807782</v>
      </c>
      <c r="T39" s="45">
        <f>(Taulukko8[[#This Row],[Palvelut + toimintamenot]]/$S$5)*$T$1</f>
        <v>4750364.5005283421</v>
      </c>
    </row>
    <row r="40" spans="1:20" x14ac:dyDescent="0.3">
      <c r="A40" s="30">
        <v>108</v>
      </c>
      <c r="B40" s="31" t="s">
        <v>85</v>
      </c>
      <c r="C40" s="26">
        <v>10257</v>
      </c>
      <c r="D40" s="26">
        <v>4640</v>
      </c>
      <c r="E40" s="26">
        <v>352</v>
      </c>
      <c r="F40" s="26">
        <v>120441</v>
      </c>
      <c r="G40" s="26">
        <v>22944.126207392492</v>
      </c>
      <c r="H40" s="26">
        <v>13766.475724435495</v>
      </c>
      <c r="I40" s="26">
        <v>33405.925764418236</v>
      </c>
      <c r="J40" s="26">
        <v>52136.050943396229</v>
      </c>
      <c r="K40" s="26">
        <v>3089.2728234962933</v>
      </c>
      <c r="L40" s="26">
        <v>184360.09</v>
      </c>
      <c r="M40" s="26">
        <v>101374.34</v>
      </c>
      <c r="N40" s="26">
        <v>173646.34</v>
      </c>
      <c r="O40" s="45">
        <f>SUM(Taulukko8[[#This Row],[Muiden kuin pakolaisten osuus kotoutumiskoulutuksista,  €]:[Palkkatuki, yksityinen, €]])</f>
        <v>561778.49525574618</v>
      </c>
      <c r="P40" s="26">
        <f>Taulukko8[[#This Row],[Palvelut yhteensä, €]]/Taulukko8[[#This Row],[Työttömät 2022]]</f>
        <v>1595.9616342492789</v>
      </c>
      <c r="Q40" s="45">
        <v>330275.64418209787</v>
      </c>
      <c r="R40" s="26">
        <f>Taulukko8[[#This Row],[Toimintamenot, arvio]]/Taulukko8[[#This Row],[Työttömät 2022]]</f>
        <v>938.28308006277803</v>
      </c>
      <c r="S40" s="45">
        <f>Taulukko8[[#This Row],[Palvelut yhteensä, €]]+Taulukko8[[#This Row],[Toimintamenot, arvio]]</f>
        <v>892054.13943784405</v>
      </c>
      <c r="T40" s="45">
        <f>(Taulukko8[[#This Row],[Palvelut + toimintamenot]]/$S$5)*$T$1</f>
        <v>943744.28396422078</v>
      </c>
    </row>
    <row r="41" spans="1:20" x14ac:dyDescent="0.3">
      <c r="A41" s="30">
        <v>109</v>
      </c>
      <c r="B41" s="31" t="s">
        <v>86</v>
      </c>
      <c r="C41" s="26">
        <v>68043</v>
      </c>
      <c r="D41" s="26">
        <v>31383</v>
      </c>
      <c r="E41" s="26">
        <v>3146</v>
      </c>
      <c r="F41" s="26">
        <v>970908</v>
      </c>
      <c r="G41" s="26">
        <v>597694.15438778431</v>
      </c>
      <c r="H41" s="26">
        <v>358616.49263267056</v>
      </c>
      <c r="I41" s="26">
        <v>289847.6436185849</v>
      </c>
      <c r="J41" s="26">
        <v>285635.0363017752</v>
      </c>
      <c r="K41" s="26">
        <v>42791.692776431715</v>
      </c>
      <c r="L41" s="26">
        <v>954153.09</v>
      </c>
      <c r="M41" s="26">
        <v>465682.18000000005</v>
      </c>
      <c r="N41" s="26">
        <v>1941308.15</v>
      </c>
      <c r="O41" s="45">
        <f>SUM(Taulukko8[[#This Row],[Muiden kuin pakolaisten osuus kotoutumiskoulutuksista,  €]:[Palkkatuki, yksityinen, €]])</f>
        <v>4338034.285329462</v>
      </c>
      <c r="P41" s="26">
        <f>Taulukko8[[#This Row],[Palvelut yhteensä, €]]/Taulukko8[[#This Row],[Työttömät 2022]]</f>
        <v>1378.9047315096827</v>
      </c>
      <c r="Q41" s="45">
        <v>2853104.157348841</v>
      </c>
      <c r="R41" s="26">
        <f>Taulukko8[[#This Row],[Toimintamenot, arvio]]/Taulukko8[[#This Row],[Työttömät 2022]]</f>
        <v>906.89896927808036</v>
      </c>
      <c r="S41" s="45">
        <f>Taulukko8[[#This Row],[Palvelut yhteensä, €]]+Taulukko8[[#This Row],[Toimintamenot, arvio]]</f>
        <v>7191138.4426783025</v>
      </c>
      <c r="T41" s="45">
        <f>(Taulukko8[[#This Row],[Palvelut + toimintamenot]]/$S$5)*$T$1</f>
        <v>7607829.503206837</v>
      </c>
    </row>
    <row r="42" spans="1:20" x14ac:dyDescent="0.3">
      <c r="A42" s="30">
        <v>111</v>
      </c>
      <c r="B42" s="31" t="s">
        <v>87</v>
      </c>
      <c r="C42" s="26">
        <v>18131</v>
      </c>
      <c r="D42" s="26">
        <v>7448</v>
      </c>
      <c r="E42" s="26">
        <v>1006</v>
      </c>
      <c r="F42" s="26">
        <v>292655</v>
      </c>
      <c r="G42" s="26">
        <v>88378.368466908913</v>
      </c>
      <c r="H42" s="26">
        <v>53027.021080145343</v>
      </c>
      <c r="I42" s="26">
        <v>42858.478134569064</v>
      </c>
      <c r="J42" s="26">
        <v>93790.608934911244</v>
      </c>
      <c r="K42" s="26">
        <v>13683.548294052862</v>
      </c>
      <c r="L42" s="26">
        <v>795572.61</v>
      </c>
      <c r="M42" s="26">
        <v>90574.2</v>
      </c>
      <c r="N42" s="26">
        <v>760381.24</v>
      </c>
      <c r="O42" s="45">
        <f>SUM(Taulukko8[[#This Row],[Muiden kuin pakolaisten osuus kotoutumiskoulutuksista,  €]:[Palkkatuki, yksityinen, €]])</f>
        <v>1849887.7064436786</v>
      </c>
      <c r="P42" s="26">
        <f>Taulukko8[[#This Row],[Palvelut yhteensä, €]]/Taulukko8[[#This Row],[Työttömät 2022]]</f>
        <v>1838.8545789698594</v>
      </c>
      <c r="Q42" s="45">
        <v>859994.14689025632</v>
      </c>
      <c r="R42" s="26">
        <f>Taulukko8[[#This Row],[Toimintamenot, arvio]]/Taulukko8[[#This Row],[Työttömät 2022]]</f>
        <v>854.86495714737214</v>
      </c>
      <c r="S42" s="45">
        <f>Taulukko8[[#This Row],[Palvelut yhteensä, €]]+Taulukko8[[#This Row],[Toimintamenot, arvio]]</f>
        <v>2709881.8533339351</v>
      </c>
      <c r="T42" s="45">
        <f>(Taulukko8[[#This Row],[Palvelut + toimintamenot]]/$S$5)*$T$1</f>
        <v>2866906.1621236559</v>
      </c>
    </row>
    <row r="43" spans="1:20" x14ac:dyDescent="0.3">
      <c r="A43" s="30">
        <v>139</v>
      </c>
      <c r="B43" s="31" t="s">
        <v>88</v>
      </c>
      <c r="C43" s="26">
        <v>9853</v>
      </c>
      <c r="D43" s="26">
        <v>4207</v>
      </c>
      <c r="E43" s="26">
        <v>438</v>
      </c>
      <c r="F43" s="26">
        <v>135621</v>
      </c>
      <c r="G43" s="26">
        <v>19188.729473310068</v>
      </c>
      <c r="H43" s="26">
        <v>11513.237683986041</v>
      </c>
      <c r="I43" s="26">
        <v>52832.550377407264</v>
      </c>
      <c r="J43" s="26">
        <v>4027.9416184971096</v>
      </c>
      <c r="K43" s="26">
        <v>5074.2036624084667</v>
      </c>
      <c r="L43" s="26">
        <v>654289.85</v>
      </c>
      <c r="M43" s="26">
        <v>86143.42</v>
      </c>
      <c r="N43" s="26">
        <v>129574.83</v>
      </c>
      <c r="O43" s="45">
        <f>SUM(Taulukko8[[#This Row],[Muiden kuin pakolaisten osuus kotoutumiskoulutuksista,  €]:[Palkkatuki, yksityinen, €]])</f>
        <v>943456.03334229882</v>
      </c>
      <c r="P43" s="26">
        <f>Taulukko8[[#This Row],[Palvelut yhteensä, €]]/Taulukko8[[#This Row],[Työttömät 2022]]</f>
        <v>2154.009208544061</v>
      </c>
      <c r="Q43" s="45">
        <v>384429.71241784387</v>
      </c>
      <c r="R43" s="26">
        <f>Taulukko8[[#This Row],[Toimintamenot, arvio]]/Taulukko8[[#This Row],[Työttömät 2022]]</f>
        <v>877.69340734667549</v>
      </c>
      <c r="S43" s="45">
        <f>Taulukko8[[#This Row],[Palvelut yhteensä, €]]+Taulukko8[[#This Row],[Toimintamenot, arvio]]</f>
        <v>1327885.7457601428</v>
      </c>
      <c r="T43" s="45">
        <f>(Taulukko8[[#This Row],[Palvelut + toimintamenot]]/$S$5)*$T$1</f>
        <v>1404830.1856526723</v>
      </c>
    </row>
    <row r="44" spans="1:20" x14ac:dyDescent="0.3">
      <c r="A44" s="30">
        <v>140</v>
      </c>
      <c r="B44" s="31" t="s">
        <v>89</v>
      </c>
      <c r="C44" s="26">
        <v>20801</v>
      </c>
      <c r="D44" s="26">
        <v>9329</v>
      </c>
      <c r="E44" s="26">
        <v>1068</v>
      </c>
      <c r="F44" s="26">
        <v>312992</v>
      </c>
      <c r="G44" s="26">
        <v>171129.94034406217</v>
      </c>
      <c r="H44" s="26">
        <v>102677.9642064373</v>
      </c>
      <c r="I44" s="26">
        <v>742338.23251942289</v>
      </c>
      <c r="J44" s="26">
        <v>119782.34243386245</v>
      </c>
      <c r="K44" s="26">
        <v>12502.978582765381</v>
      </c>
      <c r="L44" s="26">
        <v>378412.36</v>
      </c>
      <c r="M44" s="26">
        <v>58977.16</v>
      </c>
      <c r="N44" s="26">
        <v>710711</v>
      </c>
      <c r="O44" s="45">
        <f>SUM(Taulukko8[[#This Row],[Muiden kuin pakolaisten osuus kotoutumiskoulutuksista,  €]:[Palkkatuki, yksityinen, €]])</f>
        <v>2125402.0377424881</v>
      </c>
      <c r="P44" s="26">
        <f>Taulukko8[[#This Row],[Palvelut yhteensä, €]]/Taulukko8[[#This Row],[Työttömät 2022]]</f>
        <v>1990.0768143656255</v>
      </c>
      <c r="Q44" s="45">
        <v>968945.66462212778</v>
      </c>
      <c r="R44" s="26">
        <f>Taulukko8[[#This Row],[Toimintamenot, arvio]]/Taulukko8[[#This Row],[Työttömät 2022]]</f>
        <v>907.2524949645391</v>
      </c>
      <c r="S44" s="45">
        <f>Taulukko8[[#This Row],[Palvelut yhteensä, €]]+Taulukko8[[#This Row],[Toimintamenot, arvio]]</f>
        <v>3094347.7023646161</v>
      </c>
      <c r="T44" s="45">
        <f>(Taulukko8[[#This Row],[Palvelut + toimintamenot]]/$S$5)*$T$1</f>
        <v>3273649.9138322794</v>
      </c>
    </row>
    <row r="45" spans="1:20" x14ac:dyDescent="0.3">
      <c r="A45" s="30">
        <v>142</v>
      </c>
      <c r="B45" s="31" t="s">
        <v>90</v>
      </c>
      <c r="C45" s="26">
        <v>6504</v>
      </c>
      <c r="D45" s="26">
        <v>2782</v>
      </c>
      <c r="E45" s="26">
        <v>251</v>
      </c>
      <c r="F45" s="26">
        <v>79199</v>
      </c>
      <c r="G45" s="26">
        <v>4560.6689445964157</v>
      </c>
      <c r="H45" s="26">
        <v>2736.4013667578492</v>
      </c>
      <c r="I45" s="26">
        <v>2211.6648409749728</v>
      </c>
      <c r="J45" s="26">
        <v>27710.861730769233</v>
      </c>
      <c r="K45" s="26">
        <v>3414.0861051762113</v>
      </c>
      <c r="L45" s="26">
        <v>91155.579999999987</v>
      </c>
      <c r="M45" s="26">
        <v>32071</v>
      </c>
      <c r="N45" s="26">
        <v>386375.47</v>
      </c>
      <c r="O45" s="45">
        <f>SUM(Taulukko8[[#This Row],[Muiden kuin pakolaisten osuus kotoutumiskoulutuksista,  €]:[Palkkatuki, yksityinen, €]])</f>
        <v>545675.06404367823</v>
      </c>
      <c r="P45" s="26">
        <f>Taulukko8[[#This Row],[Palvelut yhteensä, €]]/Taulukko8[[#This Row],[Työttömät 2022]]</f>
        <v>2174.0042392178416</v>
      </c>
      <c r="Q45" s="45">
        <v>232733.6845075649</v>
      </c>
      <c r="R45" s="26">
        <f>Taulukko8[[#This Row],[Toimintamenot, arvio]]/Taulukko8[[#This Row],[Työttömät 2022]]</f>
        <v>927.22583469149367</v>
      </c>
      <c r="S45" s="45">
        <f>Taulukko8[[#This Row],[Palvelut yhteensä, €]]+Taulukko8[[#This Row],[Toimintamenot, arvio]]</f>
        <v>778408.7485512431</v>
      </c>
      <c r="T45" s="45">
        <f>(Taulukko8[[#This Row],[Palvelut + toimintamenot]]/$S$5)*$T$1</f>
        <v>823513.7023139887</v>
      </c>
    </row>
    <row r="46" spans="1:20" x14ac:dyDescent="0.3">
      <c r="A46" s="30">
        <v>143</v>
      </c>
      <c r="B46" s="31" t="s">
        <v>91</v>
      </c>
      <c r="C46" s="26">
        <v>6804</v>
      </c>
      <c r="D46" s="26">
        <v>2743</v>
      </c>
      <c r="E46" s="26">
        <v>238</v>
      </c>
      <c r="F46" s="26">
        <v>79734</v>
      </c>
      <c r="G46" s="26">
        <v>11179.159364878471</v>
      </c>
      <c r="H46" s="26">
        <v>6707.4956189270824</v>
      </c>
      <c r="I46" s="26">
        <v>16276.50425542931</v>
      </c>
      <c r="J46" s="26">
        <v>41708.840754716985</v>
      </c>
      <c r="K46" s="26">
        <v>2088.7696931594255</v>
      </c>
      <c r="L46" s="26">
        <v>201702.01</v>
      </c>
      <c r="M46" s="26">
        <v>61683.64</v>
      </c>
      <c r="N46" s="26">
        <v>145837.27000000002</v>
      </c>
      <c r="O46" s="45">
        <f>SUM(Taulukko8[[#This Row],[Muiden kuin pakolaisten osuus kotoutumiskoulutuksista,  €]:[Palkkatuki, yksityinen, €]])</f>
        <v>476004.53032223287</v>
      </c>
      <c r="P46" s="26">
        <f>Taulukko8[[#This Row],[Palvelut yhteensä, €]]/Taulukko8[[#This Row],[Työttömät 2022]]</f>
        <v>2000.0190349673651</v>
      </c>
      <c r="Q46" s="45">
        <v>218648.11993603004</v>
      </c>
      <c r="R46" s="26">
        <f>Taulukko8[[#This Row],[Toimintamenot, arvio]]/Taulukko8[[#This Row],[Työttömät 2022]]</f>
        <v>918.68957956315137</v>
      </c>
      <c r="S46" s="45">
        <f>Taulukko8[[#This Row],[Palvelut yhteensä, €]]+Taulukko8[[#This Row],[Toimintamenot, arvio]]</f>
        <v>694652.65025826287</v>
      </c>
      <c r="T46" s="45">
        <f>(Taulukko8[[#This Row],[Palvelut + toimintamenot]]/$S$5)*$T$1</f>
        <v>734904.35057558666</v>
      </c>
    </row>
    <row r="47" spans="1:20" x14ac:dyDescent="0.3">
      <c r="A47" s="30">
        <v>145</v>
      </c>
      <c r="B47" s="31" t="s">
        <v>92</v>
      </c>
      <c r="C47" s="26">
        <v>12369</v>
      </c>
      <c r="D47" s="26">
        <v>5706</v>
      </c>
      <c r="E47" s="26">
        <v>291</v>
      </c>
      <c r="F47" s="26">
        <v>112300</v>
      </c>
      <c r="G47" s="26">
        <v>40030.505540985432</v>
      </c>
      <c r="H47" s="26">
        <v>24018.303324591259</v>
      </c>
      <c r="I47" s="26">
        <v>65231.416170972603</v>
      </c>
      <c r="J47" s="26">
        <v>19555.840836653384</v>
      </c>
      <c r="K47" s="26">
        <v>3858.8248457513973</v>
      </c>
      <c r="L47" s="26">
        <v>104019.03</v>
      </c>
      <c r="M47" s="26">
        <v>71717.240000000005</v>
      </c>
      <c r="N47" s="26">
        <v>188999.99</v>
      </c>
      <c r="O47" s="45">
        <f>SUM(Taulukko8[[#This Row],[Muiden kuin pakolaisten osuus kotoutumiskoulutuksista,  €]:[Palkkatuki, yksityinen, €]])</f>
        <v>477400.6451779686</v>
      </c>
      <c r="P47" s="26">
        <f>Taulukko8[[#This Row],[Palvelut yhteensä, €]]/Taulukko8[[#This Row],[Työttömät 2022]]</f>
        <v>1640.5520452851156</v>
      </c>
      <c r="Q47" s="45">
        <v>396868.43673685507</v>
      </c>
      <c r="R47" s="26">
        <f>Taulukko8[[#This Row],[Toimintamenot, arvio]]/Taulukko8[[#This Row],[Työttömät 2022]]</f>
        <v>1363.809060951392</v>
      </c>
      <c r="S47" s="45">
        <f>Taulukko8[[#This Row],[Palvelut yhteensä, €]]+Taulukko8[[#This Row],[Toimintamenot, arvio]]</f>
        <v>874269.08191482374</v>
      </c>
      <c r="T47" s="45">
        <f>(Taulukko8[[#This Row],[Palvelut + toimintamenot]]/$S$5)*$T$1</f>
        <v>924928.66993893019</v>
      </c>
    </row>
    <row r="48" spans="1:20" x14ac:dyDescent="0.3">
      <c r="A48" s="30">
        <v>146</v>
      </c>
      <c r="B48" s="31" t="s">
        <v>93</v>
      </c>
      <c r="C48" s="26">
        <v>4492</v>
      </c>
      <c r="D48" s="26">
        <v>1688</v>
      </c>
      <c r="E48" s="26">
        <v>242</v>
      </c>
      <c r="F48" s="26">
        <v>76198</v>
      </c>
      <c r="G48" s="26">
        <v>21144.470402817853</v>
      </c>
      <c r="H48" s="26">
        <v>12686.682241690711</v>
      </c>
      <c r="I48" s="26">
        <v>38598.99569228464</v>
      </c>
      <c r="J48" s="26">
        <v>15658.615463917526</v>
      </c>
      <c r="K48" s="26">
        <v>1988.3471328056289</v>
      </c>
      <c r="L48" s="26">
        <v>255403.87</v>
      </c>
      <c r="M48" s="26">
        <v>68641.960000000006</v>
      </c>
      <c r="N48" s="26">
        <v>259749.11000000002</v>
      </c>
      <c r="O48" s="45">
        <f>SUM(Taulukko8[[#This Row],[Muiden kuin pakolaisten osuus kotoutumiskoulutuksista,  €]:[Palkkatuki, yksityinen, €]])</f>
        <v>652727.58053069853</v>
      </c>
      <c r="P48" s="26">
        <f>Taulukko8[[#This Row],[Palvelut yhteensä, €]]/Taulukko8[[#This Row],[Työttömät 2022]]</f>
        <v>2697.2214071516469</v>
      </c>
      <c r="Q48" s="45">
        <v>201630.03907818461</v>
      </c>
      <c r="R48" s="26">
        <f>Taulukko8[[#This Row],[Toimintamenot, arvio]]/Taulukko8[[#This Row],[Työttömät 2022]]</f>
        <v>833.18197966191985</v>
      </c>
      <c r="S48" s="45">
        <f>Taulukko8[[#This Row],[Palvelut yhteensä, €]]+Taulukko8[[#This Row],[Toimintamenot, arvio]]</f>
        <v>854357.61960888316</v>
      </c>
      <c r="T48" s="45">
        <f>(Taulukko8[[#This Row],[Palvelut + toimintamenot]]/$S$5)*$T$1</f>
        <v>903863.43644487066</v>
      </c>
    </row>
    <row r="49" spans="1:20" x14ac:dyDescent="0.3">
      <c r="A49" s="30">
        <v>148</v>
      </c>
      <c r="B49" s="31" t="s">
        <v>94</v>
      </c>
      <c r="C49" s="26">
        <v>7047</v>
      </c>
      <c r="D49" s="26">
        <v>3479</v>
      </c>
      <c r="E49" s="26">
        <v>383</v>
      </c>
      <c r="F49" s="26">
        <v>106950</v>
      </c>
      <c r="G49" s="26">
        <v>19569.103922117672</v>
      </c>
      <c r="H49" s="26">
        <v>11741.462353270603</v>
      </c>
      <c r="I49" s="26">
        <v>39801.265382085767</v>
      </c>
      <c r="J49" s="26">
        <v>62792.873030927847</v>
      </c>
      <c r="K49" s="26">
        <v>19417.172233194528</v>
      </c>
      <c r="L49" s="26">
        <v>155262.08000000002</v>
      </c>
      <c r="M49" s="26">
        <v>145199.34</v>
      </c>
      <c r="N49" s="26">
        <v>100595.72</v>
      </c>
      <c r="O49" s="45">
        <f>SUM(Taulukko8[[#This Row],[Muiden kuin pakolaisten osuus kotoutumiskoulutuksista,  €]:[Palkkatuki, yksityinen, €]])</f>
        <v>534809.91299947875</v>
      </c>
      <c r="P49" s="26">
        <f>Taulukko8[[#This Row],[Palvelut yhteensä, €]]/Taulukko8[[#This Row],[Työttömät 2022]]</f>
        <v>1396.3705300247486</v>
      </c>
      <c r="Q49" s="45">
        <v>381930.12225322035</v>
      </c>
      <c r="R49" s="26">
        <f>Taulukko8[[#This Row],[Toimintamenot, arvio]]/Taulukko8[[#This Row],[Työttömät 2022]]</f>
        <v>997.20658551754661</v>
      </c>
      <c r="S49" s="45">
        <f>Taulukko8[[#This Row],[Palvelut yhteensä, €]]+Taulukko8[[#This Row],[Toimintamenot, arvio]]</f>
        <v>916740.03525269916</v>
      </c>
      <c r="T49" s="45">
        <f>(Taulukko8[[#This Row],[Palvelut + toimintamenot]]/$S$5)*$T$1</f>
        <v>969860.60587769479</v>
      </c>
    </row>
    <row r="50" spans="1:20" x14ac:dyDescent="0.3">
      <c r="A50" s="30">
        <v>149</v>
      </c>
      <c r="B50" s="31" t="s">
        <v>95</v>
      </c>
      <c r="C50" s="26">
        <v>5384</v>
      </c>
      <c r="D50" s="26">
        <v>2571</v>
      </c>
      <c r="E50" s="26">
        <v>154</v>
      </c>
      <c r="F50" s="26">
        <v>44262</v>
      </c>
      <c r="G50" s="26">
        <v>17716.352464419379</v>
      </c>
      <c r="H50" s="26">
        <v>10629.811478651627</v>
      </c>
      <c r="I50" s="26">
        <v>9326.5978009298233</v>
      </c>
      <c r="J50" s="26">
        <v>24775.101255394271</v>
      </c>
      <c r="K50" s="26">
        <v>4097.9391762846035</v>
      </c>
      <c r="L50" s="26">
        <v>1551.46</v>
      </c>
      <c r="M50" s="26">
        <v>54116.9</v>
      </c>
      <c r="N50" s="26">
        <v>136382.5</v>
      </c>
      <c r="O50" s="45">
        <f>SUM(Taulukko8[[#This Row],[Muiden kuin pakolaisten osuus kotoutumiskoulutuksista,  €]:[Palkkatuki, yksityinen, €]])</f>
        <v>240880.30971126031</v>
      </c>
      <c r="P50" s="26">
        <f>Taulukko8[[#This Row],[Palvelut yhteensä, €]]/Taulukko8[[#This Row],[Työttömät 2022]]</f>
        <v>1564.1578552679241</v>
      </c>
      <c r="Q50" s="45">
        <v>132156.37413660064</v>
      </c>
      <c r="R50" s="26">
        <f>Taulukko8[[#This Row],[Toimintamenot, arvio]]/Taulukko8[[#This Row],[Työttömät 2022]]</f>
        <v>858.1582736142899</v>
      </c>
      <c r="S50" s="45">
        <f>Taulukko8[[#This Row],[Palvelut yhteensä, €]]+Taulukko8[[#This Row],[Toimintamenot, arvio]]</f>
        <v>373036.68384786096</v>
      </c>
      <c r="T50" s="45">
        <f>(Taulukko8[[#This Row],[Palvelut + toimintamenot]]/$S$5)*$T$1</f>
        <v>394652.32268553018</v>
      </c>
    </row>
    <row r="51" spans="1:20" x14ac:dyDescent="0.3">
      <c r="A51" s="30">
        <v>151</v>
      </c>
      <c r="B51" s="31" t="s">
        <v>96</v>
      </c>
      <c r="C51" s="26">
        <v>1852</v>
      </c>
      <c r="D51" s="26">
        <v>805</v>
      </c>
      <c r="E51" s="26">
        <v>49</v>
      </c>
      <c r="F51" s="26">
        <v>15820</v>
      </c>
      <c r="G51" s="26">
        <v>9097.8421684057812</v>
      </c>
      <c r="H51" s="26">
        <v>5458.7053010434684</v>
      </c>
      <c r="I51" s="26">
        <v>14825.321857039227</v>
      </c>
      <c r="J51" s="26">
        <v>7822.3363346613542</v>
      </c>
      <c r="K51" s="26">
        <v>649.7677575320223</v>
      </c>
      <c r="L51" s="26">
        <v>5949.27</v>
      </c>
      <c r="M51" s="26">
        <v>7681.24</v>
      </c>
      <c r="N51" s="26">
        <v>39038.409999999996</v>
      </c>
      <c r="O51" s="45">
        <f>SUM(Taulukko8[[#This Row],[Muiden kuin pakolaisten osuus kotoutumiskoulutuksista,  €]:[Palkkatuki, yksityinen, €]])</f>
        <v>81425.051250276068</v>
      </c>
      <c r="P51" s="26">
        <f>Taulukko8[[#This Row],[Palvelut yhteensä, €]]/Taulukko8[[#This Row],[Työttömät 2022]]</f>
        <v>1661.7357398015524</v>
      </c>
      <c r="Q51" s="45">
        <v>55907.913349751085</v>
      </c>
      <c r="R51" s="26">
        <f>Taulukko8[[#This Row],[Toimintamenot, arvio]]/Taulukko8[[#This Row],[Työttömät 2022]]</f>
        <v>1140.9778234643079</v>
      </c>
      <c r="S51" s="45">
        <f>Taulukko8[[#This Row],[Palvelut yhteensä, €]]+Taulukko8[[#This Row],[Toimintamenot, arvio]]</f>
        <v>137332.96460002716</v>
      </c>
      <c r="T51" s="45">
        <f>(Taulukko8[[#This Row],[Palvelut + toimintamenot]]/$S$5)*$T$1</f>
        <v>145290.73361266206</v>
      </c>
    </row>
    <row r="52" spans="1:20" x14ac:dyDescent="0.3">
      <c r="A52" s="30">
        <v>152</v>
      </c>
      <c r="B52" s="31" t="s">
        <v>97</v>
      </c>
      <c r="C52" s="26">
        <v>4406</v>
      </c>
      <c r="D52" s="26">
        <v>1902</v>
      </c>
      <c r="E52" s="26">
        <v>108</v>
      </c>
      <c r="F52" s="26">
        <v>42394</v>
      </c>
      <c r="G52" s="26">
        <v>26080.480882763241</v>
      </c>
      <c r="H52" s="26">
        <v>15648.288529657944</v>
      </c>
      <c r="I52" s="26">
        <v>42499.255990179125</v>
      </c>
      <c r="J52" s="26">
        <v>31289.345338645417</v>
      </c>
      <c r="K52" s="26">
        <v>1432.1411798664983</v>
      </c>
      <c r="L52" s="26">
        <v>43598.43</v>
      </c>
      <c r="M52" s="26">
        <v>27783.38</v>
      </c>
      <c r="N52" s="26">
        <v>110319.93</v>
      </c>
      <c r="O52" s="45">
        <f>SUM(Taulukko8[[#This Row],[Muiden kuin pakolaisten osuus kotoutumiskoulutuksista,  €]:[Palkkatuki, yksityinen, €]])</f>
        <v>272570.77103834902</v>
      </c>
      <c r="P52" s="26">
        <f>Taulukko8[[#This Row],[Palvelut yhteensä, €]]/Taulukko8[[#This Row],[Työttömät 2022]]</f>
        <v>2523.8034355402688</v>
      </c>
      <c r="Q52" s="45">
        <v>149820.48536974384</v>
      </c>
      <c r="R52" s="26">
        <f>Taulukko8[[#This Row],[Toimintamenot, arvio]]/Taulukko8[[#This Row],[Työttömät 2022]]</f>
        <v>1387.226716386517</v>
      </c>
      <c r="S52" s="45">
        <f>Taulukko8[[#This Row],[Palvelut yhteensä, €]]+Taulukko8[[#This Row],[Toimintamenot, arvio]]</f>
        <v>422391.25640809286</v>
      </c>
      <c r="T52" s="45">
        <f>(Taulukko8[[#This Row],[Palvelut + toimintamenot]]/$S$5)*$T$1</f>
        <v>446866.74968271761</v>
      </c>
    </row>
    <row r="53" spans="1:20" x14ac:dyDescent="0.3">
      <c r="A53" s="30">
        <v>153</v>
      </c>
      <c r="B53" s="31" t="s">
        <v>98</v>
      </c>
      <c r="C53" s="26">
        <v>25208</v>
      </c>
      <c r="D53" s="26">
        <v>10850</v>
      </c>
      <c r="E53" s="26">
        <v>1421</v>
      </c>
      <c r="F53" s="26">
        <v>513258</v>
      </c>
      <c r="G53" s="26">
        <v>465543.41044147825</v>
      </c>
      <c r="H53" s="26">
        <v>279326.04626488691</v>
      </c>
      <c r="I53" s="26">
        <v>601982.4998235621</v>
      </c>
      <c r="J53" s="26">
        <v>349427.16127358488</v>
      </c>
      <c r="K53" s="26">
        <v>14158.293590207866</v>
      </c>
      <c r="L53" s="26">
        <v>491748.33</v>
      </c>
      <c r="M53" s="26">
        <v>236501.84999999998</v>
      </c>
      <c r="N53" s="26">
        <v>1459987.73</v>
      </c>
      <c r="O53" s="45">
        <f>SUM(Taulukko8[[#This Row],[Muiden kuin pakolaisten osuus kotoutumiskoulutuksista,  €]:[Palkkatuki, yksityinen, €]])</f>
        <v>3433131.9109522416</v>
      </c>
      <c r="P53" s="26">
        <f>Taulukko8[[#This Row],[Palvelut yhteensä, €]]/Taulukko8[[#This Row],[Työttömät 2022]]</f>
        <v>2415.9971224153705</v>
      </c>
      <c r="Q53" s="45">
        <v>1638576.5698945911</v>
      </c>
      <c r="R53" s="26">
        <f>Taulukko8[[#This Row],[Toimintamenot, arvio]]/Taulukko8[[#This Row],[Työttömät 2022]]</f>
        <v>1153.1151090039345</v>
      </c>
      <c r="S53" s="45">
        <f>Taulukko8[[#This Row],[Palvelut yhteensä, €]]+Taulukko8[[#This Row],[Toimintamenot, arvio]]</f>
        <v>5071708.4808468325</v>
      </c>
      <c r="T53" s="45">
        <f>(Taulukko8[[#This Row],[Palvelut + toimintamenot]]/$S$5)*$T$1</f>
        <v>5365589.012061934</v>
      </c>
    </row>
    <row r="54" spans="1:20" x14ac:dyDescent="0.3">
      <c r="A54" s="30">
        <v>165</v>
      </c>
      <c r="B54" s="31" t="s">
        <v>99</v>
      </c>
      <c r="C54" s="26">
        <v>16280</v>
      </c>
      <c r="D54" s="26">
        <v>7647</v>
      </c>
      <c r="E54" s="26">
        <v>598</v>
      </c>
      <c r="F54" s="26">
        <v>203382</v>
      </c>
      <c r="G54" s="26">
        <v>84187.483490793282</v>
      </c>
      <c r="H54" s="26">
        <v>50512.490094475965</v>
      </c>
      <c r="I54" s="26">
        <v>40826.137469889356</v>
      </c>
      <c r="J54" s="26">
        <v>34105.67597633136</v>
      </c>
      <c r="K54" s="26">
        <v>8133.9581310572685</v>
      </c>
      <c r="L54" s="26">
        <v>286053.14</v>
      </c>
      <c r="M54" s="26">
        <v>103670.88</v>
      </c>
      <c r="N54" s="26">
        <v>267940.42</v>
      </c>
      <c r="O54" s="45">
        <f>SUM(Taulukko8[[#This Row],[Muiden kuin pakolaisten osuus kotoutumiskoulutuksista,  €]:[Palkkatuki, yksityinen, €]])</f>
        <v>791242.70167175401</v>
      </c>
      <c r="P54" s="26">
        <f>Taulukko8[[#This Row],[Palvelut yhteensä, €]]/Taulukko8[[#This Row],[Työttömät 2022]]</f>
        <v>1323.1483305547727</v>
      </c>
      <c r="Q54" s="45">
        <v>597657.06918670156</v>
      </c>
      <c r="R54" s="26">
        <f>Taulukko8[[#This Row],[Toimintamenot, arvio]]/Taulukko8[[#This Row],[Työttömät 2022]]</f>
        <v>999.42653710150762</v>
      </c>
      <c r="S54" s="45">
        <f>Taulukko8[[#This Row],[Palvelut yhteensä, €]]+Taulukko8[[#This Row],[Toimintamenot, arvio]]</f>
        <v>1388899.7708584554</v>
      </c>
      <c r="T54" s="45">
        <f>(Taulukko8[[#This Row],[Palvelut + toimintamenot]]/$S$5)*$T$1</f>
        <v>1469379.6730464182</v>
      </c>
    </row>
    <row r="55" spans="1:20" x14ac:dyDescent="0.3">
      <c r="A55" s="30">
        <v>167</v>
      </c>
      <c r="B55" s="31" t="s">
        <v>100</v>
      </c>
      <c r="C55" s="26">
        <v>77513</v>
      </c>
      <c r="D55" s="26">
        <v>35544</v>
      </c>
      <c r="E55" s="26">
        <v>4748</v>
      </c>
      <c r="F55" s="26">
        <v>1539326</v>
      </c>
      <c r="G55" s="26">
        <v>646450.08074455732</v>
      </c>
      <c r="H55" s="26">
        <v>387870.04844673438</v>
      </c>
      <c r="I55" s="26">
        <v>1180087.4368842507</v>
      </c>
      <c r="J55" s="26">
        <v>122137.20061855672</v>
      </c>
      <c r="K55" s="26">
        <v>39011.042093227792</v>
      </c>
      <c r="L55" s="26">
        <v>1654141.65</v>
      </c>
      <c r="M55" s="26">
        <v>504743.96</v>
      </c>
      <c r="N55" s="26">
        <v>4159570.7399999998</v>
      </c>
      <c r="O55" s="45">
        <f>SUM(Taulukko8[[#This Row],[Muiden kuin pakolaisten osuus kotoutumiskoulutuksista,  €]:[Palkkatuki, yksityinen, €]])</f>
        <v>8047562.0780427698</v>
      </c>
      <c r="P55" s="26">
        <f>Taulukko8[[#This Row],[Palvelut yhteensä, €]]/Taulukko8[[#This Row],[Työttömät 2022]]</f>
        <v>1694.9372531682329</v>
      </c>
      <c r="Q55" s="45">
        <v>4073261.2605851288</v>
      </c>
      <c r="R55" s="26">
        <f>Taulukko8[[#This Row],[Toimintamenot, arvio]]/Taulukko8[[#This Row],[Työttömät 2022]]</f>
        <v>857.88990324033887</v>
      </c>
      <c r="S55" s="45">
        <f>Taulukko8[[#This Row],[Palvelut yhteensä, €]]+Taulukko8[[#This Row],[Toimintamenot, arvio]]</f>
        <v>12120823.338627899</v>
      </c>
      <c r="T55" s="45">
        <f>(Taulukko8[[#This Row],[Palvelut + toimintamenot]]/$S$5)*$T$1</f>
        <v>12823165.363011286</v>
      </c>
    </row>
    <row r="56" spans="1:20" x14ac:dyDescent="0.3">
      <c r="A56" s="30">
        <v>169</v>
      </c>
      <c r="B56" s="31" t="s">
        <v>101</v>
      </c>
      <c r="C56" s="26">
        <v>4990</v>
      </c>
      <c r="D56" s="26">
        <v>2309</v>
      </c>
      <c r="E56" s="26">
        <v>159</v>
      </c>
      <c r="F56" s="26">
        <v>53504</v>
      </c>
      <c r="G56" s="26">
        <v>9860.9058261544105</v>
      </c>
      <c r="H56" s="26">
        <v>5916.5434956926465</v>
      </c>
      <c r="I56" s="26">
        <v>4781.9780345404806</v>
      </c>
      <c r="J56" s="26">
        <v>12789.628491124262</v>
      </c>
      <c r="K56" s="26">
        <v>2162.7079311674006</v>
      </c>
      <c r="L56" s="26">
        <v>64045.539999999994</v>
      </c>
      <c r="M56" s="26">
        <v>40107.46</v>
      </c>
      <c r="N56" s="26">
        <v>80932.98</v>
      </c>
      <c r="O56" s="45">
        <f>SUM(Taulukko8[[#This Row],[Muiden kuin pakolaisten osuus kotoutumiskoulutuksista,  €]:[Palkkatuki, yksityinen, €]])</f>
        <v>210736.83795252477</v>
      </c>
      <c r="P56" s="26">
        <f>Taulukko8[[#This Row],[Palvelut yhteensä, €]]/Taulukko8[[#This Row],[Työttömät 2022]]</f>
        <v>1325.3889179404073</v>
      </c>
      <c r="Q56" s="45">
        <v>157226.51871731656</v>
      </c>
      <c r="R56" s="26">
        <f>Taulukko8[[#This Row],[Toimintamenot, arvio]]/Taulukko8[[#This Row],[Työttömät 2022]]</f>
        <v>988.84602966865759</v>
      </c>
      <c r="S56" s="45">
        <f>Taulukko8[[#This Row],[Palvelut yhteensä, €]]+Taulukko8[[#This Row],[Toimintamenot, arvio]]</f>
        <v>367963.35666984133</v>
      </c>
      <c r="T56" s="45">
        <f>(Taulukko8[[#This Row],[Palvelut + toimintamenot]]/$S$5)*$T$1</f>
        <v>389285.02118076541</v>
      </c>
    </row>
    <row r="57" spans="1:20" x14ac:dyDescent="0.3">
      <c r="A57" s="30">
        <v>171</v>
      </c>
      <c r="B57" s="31" t="s">
        <v>102</v>
      </c>
      <c r="C57" s="26">
        <v>4540</v>
      </c>
      <c r="D57" s="26">
        <v>1960</v>
      </c>
      <c r="E57" s="26">
        <v>149</v>
      </c>
      <c r="F57" s="26">
        <v>74727</v>
      </c>
      <c r="G57" s="26">
        <v>30628.903832560773</v>
      </c>
      <c r="H57" s="26">
        <v>18377.342299536464</v>
      </c>
      <c r="I57" s="26">
        <v>132863.98796935868</v>
      </c>
      <c r="J57" s="26">
        <v>22459.189206349209</v>
      </c>
      <c r="K57" s="26">
        <v>1744.3294090187658</v>
      </c>
      <c r="L57" s="26">
        <v>86783.35</v>
      </c>
      <c r="M57" s="26">
        <v>19898.28</v>
      </c>
      <c r="N57" s="26">
        <v>50035.909999999996</v>
      </c>
      <c r="O57" s="45">
        <f>SUM(Taulukko8[[#This Row],[Muiden kuin pakolaisten osuus kotoutumiskoulutuksista,  €]:[Palkkatuki, yksityinen, €]])</f>
        <v>332162.38888426305</v>
      </c>
      <c r="P57" s="26">
        <f>Taulukko8[[#This Row],[Palvelut yhteensä, €]]/Taulukko8[[#This Row],[Työttömät 2022]]</f>
        <v>2229.2777777467318</v>
      </c>
      <c r="Q57" s="45">
        <v>231336.27274888093</v>
      </c>
      <c r="R57" s="26">
        <f>Taulukko8[[#This Row],[Toimintamenot, arvio]]/Taulukko8[[#This Row],[Työttömät 2022]]</f>
        <v>1552.5924345562478</v>
      </c>
      <c r="S57" s="45">
        <f>Taulukko8[[#This Row],[Palvelut yhteensä, €]]+Taulukko8[[#This Row],[Toimintamenot, arvio]]</f>
        <v>563498.66163314402</v>
      </c>
      <c r="T57" s="45">
        <f>(Taulukko8[[#This Row],[Palvelut + toimintamenot]]/$S$5)*$T$1</f>
        <v>596150.6341676726</v>
      </c>
    </row>
    <row r="58" spans="1:20" x14ac:dyDescent="0.3">
      <c r="A58" s="30">
        <v>172</v>
      </c>
      <c r="B58" s="31" t="s">
        <v>103</v>
      </c>
      <c r="C58" s="26">
        <v>4171</v>
      </c>
      <c r="D58" s="26">
        <v>1644</v>
      </c>
      <c r="E58" s="26">
        <v>178</v>
      </c>
      <c r="F58" s="26">
        <v>57267</v>
      </c>
      <c r="G58" s="26">
        <v>20490.193341962735</v>
      </c>
      <c r="H58" s="26">
        <v>12294.116005177641</v>
      </c>
      <c r="I58" s="26">
        <v>71021.937598528457</v>
      </c>
      <c r="J58" s="26">
        <v>6664.9613215859035</v>
      </c>
      <c r="K58" s="26">
        <v>2151.6976045733409</v>
      </c>
      <c r="L58" s="26">
        <v>61533.17</v>
      </c>
      <c r="M58" s="26">
        <v>4400.16</v>
      </c>
      <c r="N58" s="26">
        <v>196640.58000000002</v>
      </c>
      <c r="O58" s="45">
        <f>SUM(Taulukko8[[#This Row],[Muiden kuin pakolaisten osuus kotoutumiskoulutuksista,  €]:[Palkkatuki, yksityinen, €]])</f>
        <v>354706.62252986536</v>
      </c>
      <c r="P58" s="26">
        <f>Taulukko8[[#This Row],[Palvelut yhteensä, €]]/Taulukko8[[#This Row],[Työttömät 2022]]</f>
        <v>1992.7338344374459</v>
      </c>
      <c r="Q58" s="45">
        <v>165301.51139960109</v>
      </c>
      <c r="R58" s="26">
        <f>Taulukko8[[#This Row],[Toimintamenot, arvio]]/Taulukko8[[#This Row],[Työttömät 2022]]</f>
        <v>928.66017640225334</v>
      </c>
      <c r="S58" s="45">
        <f>Taulukko8[[#This Row],[Palvelut yhteensä, €]]+Taulukko8[[#This Row],[Toimintamenot, arvio]]</f>
        <v>520008.13392946648</v>
      </c>
      <c r="T58" s="45">
        <f>(Taulukko8[[#This Row],[Palvelut + toimintamenot]]/$S$5)*$T$1</f>
        <v>550140.04454942548</v>
      </c>
    </row>
    <row r="59" spans="1:20" x14ac:dyDescent="0.3">
      <c r="A59" s="30">
        <v>176</v>
      </c>
      <c r="B59" s="31" t="s">
        <v>104</v>
      </c>
      <c r="C59" s="26">
        <v>4352</v>
      </c>
      <c r="D59" s="26">
        <v>1663</v>
      </c>
      <c r="E59" s="26">
        <v>251</v>
      </c>
      <c r="F59" s="26">
        <v>85625</v>
      </c>
      <c r="G59" s="26">
        <v>8560.7037250346621</v>
      </c>
      <c r="H59" s="26">
        <v>5136.4222350207974</v>
      </c>
      <c r="I59" s="26">
        <v>15627.46949488515</v>
      </c>
      <c r="J59" s="26">
        <v>15658.615463917526</v>
      </c>
      <c r="K59" s="26">
        <v>2062.2939270008796</v>
      </c>
      <c r="L59" s="26">
        <v>83937.09</v>
      </c>
      <c r="M59" s="26">
        <v>10160.16</v>
      </c>
      <c r="N59" s="26">
        <v>229423.6</v>
      </c>
      <c r="O59" s="45">
        <f>SUM(Taulukko8[[#This Row],[Muiden kuin pakolaisten osuus kotoutumiskoulutuksista,  €]:[Palkkatuki, yksityinen, €]])</f>
        <v>362005.65112082439</v>
      </c>
      <c r="P59" s="26">
        <f>Taulukko8[[#This Row],[Palvelut yhteensä, €]]/Taulukko8[[#This Row],[Työttömät 2022]]</f>
        <v>1442.2535901228064</v>
      </c>
      <c r="Q59" s="45">
        <v>226575.13446638439</v>
      </c>
      <c r="R59" s="26">
        <f>Taulukko8[[#This Row],[Toimintamenot, arvio]]/Taulukko8[[#This Row],[Työttömät 2022]]</f>
        <v>902.68977875053542</v>
      </c>
      <c r="S59" s="45">
        <f>Taulukko8[[#This Row],[Palvelut yhteensä, €]]+Taulukko8[[#This Row],[Toimintamenot, arvio]]</f>
        <v>588580.78558720881</v>
      </c>
      <c r="T59" s="45">
        <f>(Taulukko8[[#This Row],[Palvelut + toimintamenot]]/$S$5)*$T$1</f>
        <v>622686.14368982764</v>
      </c>
    </row>
    <row r="60" spans="1:20" x14ac:dyDescent="0.3">
      <c r="A60" s="30">
        <v>177</v>
      </c>
      <c r="B60" s="31" t="s">
        <v>105</v>
      </c>
      <c r="C60" s="26">
        <v>1768</v>
      </c>
      <c r="D60" s="26">
        <v>748</v>
      </c>
      <c r="E60" s="26">
        <v>51</v>
      </c>
      <c r="F60" s="26">
        <v>19124</v>
      </c>
      <c r="G60" s="26">
        <v>2147.9607513303613</v>
      </c>
      <c r="H60" s="26">
        <v>1288.7764507982167</v>
      </c>
      <c r="I60" s="26">
        <v>3127.3632630519201</v>
      </c>
      <c r="J60" s="26">
        <v>0</v>
      </c>
      <c r="K60" s="26">
        <v>447.59350567701978</v>
      </c>
      <c r="L60" s="26">
        <v>5957.03</v>
      </c>
      <c r="M60" s="26">
        <v>5176.3999999999996</v>
      </c>
      <c r="N60" s="26">
        <v>90599.56</v>
      </c>
      <c r="O60" s="45">
        <f>SUM(Taulukko8[[#This Row],[Muiden kuin pakolaisten osuus kotoutumiskoulutuksista,  €]:[Palkkatuki, yksityinen, €]])</f>
        <v>106596.72321952715</v>
      </c>
      <c r="P60" s="26">
        <f>Taulukko8[[#This Row],[Palvelut yhteensä, €]]/Taulukko8[[#This Row],[Työttömät 2022]]</f>
        <v>2090.1318278338658</v>
      </c>
      <c r="Q60" s="45">
        <v>52442.203397003017</v>
      </c>
      <c r="R60" s="26">
        <f>Taulukko8[[#This Row],[Toimintamenot, arvio]]/Taulukko8[[#This Row],[Työttömät 2022]]</f>
        <v>1028.2784979804512</v>
      </c>
      <c r="S60" s="45">
        <f>Taulukko8[[#This Row],[Palvelut yhteensä, €]]+Taulukko8[[#This Row],[Toimintamenot, arvio]]</f>
        <v>159038.92661653017</v>
      </c>
      <c r="T60" s="45">
        <f>(Taulukko8[[#This Row],[Palvelut + toimintamenot]]/$S$5)*$T$1</f>
        <v>168254.44923863115</v>
      </c>
    </row>
    <row r="61" spans="1:20" x14ac:dyDescent="0.3">
      <c r="A61" s="30">
        <v>178</v>
      </c>
      <c r="B61" s="31" t="s">
        <v>106</v>
      </c>
      <c r="C61" s="26">
        <v>5769</v>
      </c>
      <c r="D61" s="26">
        <v>2378</v>
      </c>
      <c r="E61" s="26">
        <v>189</v>
      </c>
      <c r="F61" s="26">
        <v>57662</v>
      </c>
      <c r="G61" s="26">
        <v>39665.992338803815</v>
      </c>
      <c r="H61" s="26">
        <v>23799.595403282288</v>
      </c>
      <c r="I61" s="26">
        <v>75455.201002540693</v>
      </c>
      <c r="J61" s="26">
        <v>13018.364736842104</v>
      </c>
      <c r="K61" s="26">
        <v>17094.043938461538</v>
      </c>
      <c r="L61" s="26">
        <v>69445.440000000002</v>
      </c>
      <c r="M61" s="26">
        <v>25429.420000000002</v>
      </c>
      <c r="N61" s="26">
        <v>83250.39</v>
      </c>
      <c r="O61" s="45">
        <f>SUM(Taulukko8[[#This Row],[Muiden kuin pakolaisten osuus kotoutumiskoulutuksista,  €]:[Palkkatuki, yksityinen, €]])</f>
        <v>307492.45508112665</v>
      </c>
      <c r="P61" s="26">
        <f>Taulukko8[[#This Row],[Palvelut yhteensä, €]]/Taulukko8[[#This Row],[Työttömät 2022]]</f>
        <v>1626.944206778448</v>
      </c>
      <c r="Q61" s="45">
        <v>184879.10461340201</v>
      </c>
      <c r="R61" s="26">
        <f>Taulukko8[[#This Row],[Toimintamenot, arvio]]/Taulukko8[[#This Row],[Työttömät 2022]]</f>
        <v>978.19632070583077</v>
      </c>
      <c r="S61" s="45">
        <f>Taulukko8[[#This Row],[Palvelut yhteensä, €]]+Taulukko8[[#This Row],[Toimintamenot, arvio]]</f>
        <v>492371.5596945287</v>
      </c>
      <c r="T61" s="45">
        <f>(Taulukko8[[#This Row],[Palvelut + toimintamenot]]/$S$5)*$T$1</f>
        <v>520902.06693182071</v>
      </c>
    </row>
    <row r="62" spans="1:20" x14ac:dyDescent="0.3">
      <c r="A62" s="30">
        <v>179</v>
      </c>
      <c r="B62" s="31" t="s">
        <v>107</v>
      </c>
      <c r="C62" s="26">
        <v>145887</v>
      </c>
      <c r="D62" s="26">
        <v>70552</v>
      </c>
      <c r="E62" s="26">
        <v>8687</v>
      </c>
      <c r="F62" s="26">
        <v>2763742</v>
      </c>
      <c r="G62" s="26">
        <v>1024344.0419787443</v>
      </c>
      <c r="H62" s="26">
        <v>614606.42518724652</v>
      </c>
      <c r="I62" s="26">
        <v>3550522.7995994138</v>
      </c>
      <c r="J62" s="26">
        <v>529864.42506607925</v>
      </c>
      <c r="K62" s="26">
        <v>105010.09601645288</v>
      </c>
      <c r="L62" s="26">
        <v>1761925.8900000001</v>
      </c>
      <c r="M62" s="26">
        <v>891411.41999999993</v>
      </c>
      <c r="N62" s="26">
        <v>9219058.8800000008</v>
      </c>
      <c r="O62" s="45">
        <f>SUM(Taulukko8[[#This Row],[Muiden kuin pakolaisten osuus kotoutumiskoulutuksista,  €]:[Palkkatuki, yksityinen, €]])</f>
        <v>16672399.935869193</v>
      </c>
      <c r="P62" s="26">
        <f>Taulukko8[[#This Row],[Palvelut yhteensä, €]]/Taulukko8[[#This Row],[Työttömät 2022]]</f>
        <v>1919.2356320788756</v>
      </c>
      <c r="Q62" s="45">
        <v>7977556.5285165329</v>
      </c>
      <c r="R62" s="26">
        <f>Taulukko8[[#This Row],[Toimintamenot, arvio]]/Taulukko8[[#This Row],[Työttömät 2022]]</f>
        <v>918.33274185754954</v>
      </c>
      <c r="S62" s="45">
        <f>Taulukko8[[#This Row],[Palvelut yhteensä, €]]+Taulukko8[[#This Row],[Toimintamenot, arvio]]</f>
        <v>24649956.464385726</v>
      </c>
      <c r="T62" s="45">
        <f>(Taulukko8[[#This Row],[Palvelut + toimintamenot]]/$S$5)*$T$1</f>
        <v>26078300.054625597</v>
      </c>
    </row>
    <row r="63" spans="1:20" x14ac:dyDescent="0.3">
      <c r="A63" s="30">
        <v>181</v>
      </c>
      <c r="B63" s="31" t="s">
        <v>108</v>
      </c>
      <c r="C63" s="26">
        <v>1683</v>
      </c>
      <c r="D63" s="26">
        <v>720</v>
      </c>
      <c r="E63" s="26">
        <v>49</v>
      </c>
      <c r="F63" s="26">
        <v>20208</v>
      </c>
      <c r="G63" s="26">
        <v>10774.974341775835</v>
      </c>
      <c r="H63" s="26">
        <v>6464.9846050655005</v>
      </c>
      <c r="I63" s="26">
        <v>25852.43351382824</v>
      </c>
      <c r="J63" s="26">
        <v>0</v>
      </c>
      <c r="K63" s="26">
        <v>1365.6198643989887</v>
      </c>
      <c r="L63" s="26">
        <v>18907.57</v>
      </c>
      <c r="M63" s="26">
        <v>12979.04</v>
      </c>
      <c r="N63" s="26">
        <v>12344.07</v>
      </c>
      <c r="O63" s="45">
        <f>SUM(Taulukko8[[#This Row],[Muiden kuin pakolaisten osuus kotoutumiskoulutuksista,  €]:[Palkkatuki, yksityinen, €]])</f>
        <v>77913.717983292736</v>
      </c>
      <c r="P63" s="26">
        <f>Taulukko8[[#This Row],[Palvelut yhteensä, €]]/Taulukko8[[#This Row],[Työttömät 2022]]</f>
        <v>1590.0758772100558</v>
      </c>
      <c r="Q63" s="45">
        <v>67558.672046605236</v>
      </c>
      <c r="R63" s="26">
        <f>Taulukko8[[#This Row],[Toimintamenot, arvio]]/Taulukko8[[#This Row],[Työttömät 2022]]</f>
        <v>1378.7484091143926</v>
      </c>
      <c r="S63" s="45">
        <f>Taulukko8[[#This Row],[Palvelut yhteensä, €]]+Taulukko8[[#This Row],[Toimintamenot, arvio]]</f>
        <v>145472.39002989797</v>
      </c>
      <c r="T63" s="45">
        <f>(Taulukko8[[#This Row],[Palvelut + toimintamenot]]/$S$5)*$T$1</f>
        <v>153901.7986642007</v>
      </c>
    </row>
    <row r="64" spans="1:20" x14ac:dyDescent="0.3">
      <c r="A64" s="30">
        <v>182</v>
      </c>
      <c r="B64" s="31" t="s">
        <v>109</v>
      </c>
      <c r="C64" s="26">
        <v>19347</v>
      </c>
      <c r="D64" s="26">
        <v>8304</v>
      </c>
      <c r="E64" s="26">
        <v>1077</v>
      </c>
      <c r="F64" s="26">
        <v>349881</v>
      </c>
      <c r="G64" s="26">
        <v>41098.690340634261</v>
      </c>
      <c r="H64" s="26">
        <v>24659.214204380554</v>
      </c>
      <c r="I64" s="26">
        <v>142453.93257349185</v>
      </c>
      <c r="J64" s="26">
        <v>38323.527599118941</v>
      </c>
      <c r="K64" s="26">
        <v>13018.979326547686</v>
      </c>
      <c r="L64" s="26">
        <v>379562.78</v>
      </c>
      <c r="M64" s="26">
        <v>174265.88</v>
      </c>
      <c r="N64" s="26">
        <v>636976.86</v>
      </c>
      <c r="O64" s="45">
        <f>SUM(Taulukko8[[#This Row],[Muiden kuin pakolaisten osuus kotoutumiskoulutuksista,  €]:[Palkkatuki, yksityinen, €]])</f>
        <v>1409261.1737035392</v>
      </c>
      <c r="P64" s="26">
        <f>Taulukko8[[#This Row],[Palvelut yhteensä, €]]/Taulukko8[[#This Row],[Työttömät 2022]]</f>
        <v>1308.5061965678174</v>
      </c>
      <c r="Q64" s="45">
        <v>1009933.4365341964</v>
      </c>
      <c r="R64" s="26">
        <f>Taulukko8[[#This Row],[Toimintamenot, arvio]]/Taulukko8[[#This Row],[Työttömät 2022]]</f>
        <v>937.72835332794466</v>
      </c>
      <c r="S64" s="45">
        <f>Taulukko8[[#This Row],[Palvelut yhteensä, €]]+Taulukko8[[#This Row],[Toimintamenot, arvio]]</f>
        <v>2419194.6102377353</v>
      </c>
      <c r="T64" s="45">
        <f>(Taulukko8[[#This Row],[Palvelut + toimintamenot]]/$S$5)*$T$1</f>
        <v>2559375.0247576693</v>
      </c>
    </row>
    <row r="65" spans="1:20" x14ac:dyDescent="0.3">
      <c r="A65" s="30">
        <v>186</v>
      </c>
      <c r="B65" s="31" t="s">
        <v>110</v>
      </c>
      <c r="C65" s="26">
        <v>45630</v>
      </c>
      <c r="D65" s="26">
        <v>23331</v>
      </c>
      <c r="E65" s="26">
        <v>2082</v>
      </c>
      <c r="F65" s="26">
        <v>544433</v>
      </c>
      <c r="G65" s="26">
        <v>471334.30250488874</v>
      </c>
      <c r="H65" s="26">
        <v>282800.58150293323</v>
      </c>
      <c r="I65" s="26">
        <v>248129.26239040907</v>
      </c>
      <c r="J65" s="26">
        <v>210588.36067085134</v>
      </c>
      <c r="K65" s="26">
        <v>55402.008863795745</v>
      </c>
      <c r="L65" s="26">
        <v>178786.35</v>
      </c>
      <c r="M65" s="26">
        <v>324757.2</v>
      </c>
      <c r="N65" s="26">
        <v>814664.47</v>
      </c>
      <c r="O65" s="45">
        <f>SUM(Taulukko8[[#This Row],[Muiden kuin pakolaisten osuus kotoutumiskoulutuksista,  €]:[Palkkatuki, yksityinen, €]])</f>
        <v>2115128.2334279893</v>
      </c>
      <c r="P65" s="26">
        <f>Taulukko8[[#This Row],[Palvelut yhteensä, €]]/Taulukko8[[#This Row],[Työttömät 2022]]</f>
        <v>1015.9117355561908</v>
      </c>
      <c r="Q65" s="45">
        <v>1625554.4539404432</v>
      </c>
      <c r="R65" s="26">
        <f>Taulukko8[[#This Row],[Toimintamenot, arvio]]/Taulukko8[[#This Row],[Työttömät 2022]]</f>
        <v>780.76582802134646</v>
      </c>
      <c r="S65" s="45">
        <f>Taulukko8[[#This Row],[Palvelut yhteensä, €]]+Taulukko8[[#This Row],[Toimintamenot, arvio]]</f>
        <v>3740682.6873684325</v>
      </c>
      <c r="T65" s="45">
        <f>(Taulukko8[[#This Row],[Palvelut + toimintamenot]]/$S$5)*$T$1</f>
        <v>3957436.8283886611</v>
      </c>
    </row>
    <row r="66" spans="1:20" x14ac:dyDescent="0.3">
      <c r="A66" s="30">
        <v>202</v>
      </c>
      <c r="B66" s="31" t="s">
        <v>111</v>
      </c>
      <c r="C66" s="26">
        <v>35848</v>
      </c>
      <c r="D66" s="26">
        <v>17313</v>
      </c>
      <c r="E66" s="26">
        <v>911</v>
      </c>
      <c r="F66" s="26">
        <v>321242</v>
      </c>
      <c r="G66" s="26">
        <v>334668.54024237773</v>
      </c>
      <c r="H66" s="26">
        <v>200801.12414542664</v>
      </c>
      <c r="I66" s="26">
        <v>214109.28096496462</v>
      </c>
      <c r="J66" s="26">
        <v>110028.2207363184</v>
      </c>
      <c r="K66" s="26">
        <v>8567.3849944629019</v>
      </c>
      <c r="L66" s="26">
        <v>440406.08</v>
      </c>
      <c r="M66" s="26">
        <v>250827.52000000002</v>
      </c>
      <c r="N66" s="26">
        <v>477949.5</v>
      </c>
      <c r="O66" s="45">
        <f>SUM(Taulukko8[[#This Row],[Muiden kuin pakolaisten osuus kotoutumiskoulutuksista,  €]:[Palkkatuki, yksityinen, €]])</f>
        <v>1702689.1108411727</v>
      </c>
      <c r="P66" s="26">
        <f>Taulukko8[[#This Row],[Palvelut yhteensä, €]]/Taulukko8[[#This Row],[Työttömät 2022]]</f>
        <v>1869.0330525150084</v>
      </c>
      <c r="Q66" s="45">
        <v>901670.18121129833</v>
      </c>
      <c r="R66" s="26">
        <f>Taulukko8[[#This Row],[Toimintamenot, arvio]]/Taulukko8[[#This Row],[Työttömät 2022]]</f>
        <v>989.75870604972374</v>
      </c>
      <c r="S66" s="45">
        <f>Taulukko8[[#This Row],[Palvelut yhteensä, €]]+Taulukko8[[#This Row],[Toimintamenot, arvio]]</f>
        <v>2604359.2920524711</v>
      </c>
      <c r="T66" s="45">
        <f>(Taulukko8[[#This Row],[Palvelut + toimintamenot]]/$S$5)*$T$1</f>
        <v>2755269.0880539105</v>
      </c>
    </row>
    <row r="67" spans="1:20" x14ac:dyDescent="0.3">
      <c r="A67" s="30">
        <v>204</v>
      </c>
      <c r="B67" s="31" t="s">
        <v>112</v>
      </c>
      <c r="C67" s="26">
        <v>2689</v>
      </c>
      <c r="D67" s="26">
        <v>1013</v>
      </c>
      <c r="E67" s="26">
        <v>113</v>
      </c>
      <c r="F67" s="26">
        <v>38350</v>
      </c>
      <c r="G67" s="26">
        <v>18334.392039999133</v>
      </c>
      <c r="H67" s="26">
        <v>11000.635223999479</v>
      </c>
      <c r="I67" s="26">
        <v>79532.08044090445</v>
      </c>
      <c r="J67" s="26">
        <v>22459.189206349209</v>
      </c>
      <c r="K67" s="26">
        <v>1322.8806927457751</v>
      </c>
      <c r="L67" s="26">
        <v>20179.509999999998</v>
      </c>
      <c r="M67" s="26">
        <v>776.94</v>
      </c>
      <c r="N67" s="26">
        <v>48748.43</v>
      </c>
      <c r="O67" s="45">
        <f>SUM(Taulukko8[[#This Row],[Muiden kuin pakolaisten osuus kotoutumiskoulutuksista,  €]:[Palkkatuki, yksityinen, €]])</f>
        <v>184019.66556399892</v>
      </c>
      <c r="P67" s="26">
        <f>Taulukko8[[#This Row],[Palvelut yhteensä, €]]/Taulukko8[[#This Row],[Työttömät 2022]]</f>
        <v>1628.4926156106098</v>
      </c>
      <c r="Q67" s="45">
        <v>118722.09589465098</v>
      </c>
      <c r="R67" s="26">
        <f>Taulukko8[[#This Row],[Toimintamenot, arvio]]/Taulukko8[[#This Row],[Työttömät 2022]]</f>
        <v>1050.6380167668228</v>
      </c>
      <c r="S67" s="45">
        <f>Taulukko8[[#This Row],[Palvelut yhteensä, €]]+Taulukko8[[#This Row],[Toimintamenot, arvio]]</f>
        <v>302741.76145864988</v>
      </c>
      <c r="T67" s="45">
        <f>(Taulukko8[[#This Row],[Palvelut + toimintamenot]]/$S$5)*$T$1</f>
        <v>320284.15570596431</v>
      </c>
    </row>
    <row r="68" spans="1:20" x14ac:dyDescent="0.3">
      <c r="A68" s="30">
        <v>205</v>
      </c>
      <c r="B68" s="31" t="s">
        <v>113</v>
      </c>
      <c r="C68" s="26">
        <v>36297</v>
      </c>
      <c r="D68" s="26">
        <v>16615</v>
      </c>
      <c r="E68" s="26">
        <v>1483</v>
      </c>
      <c r="F68" s="26">
        <v>536800</v>
      </c>
      <c r="G68" s="26">
        <v>907491.20571479504</v>
      </c>
      <c r="H68" s="26">
        <v>544494.72342887695</v>
      </c>
      <c r="I68" s="26">
        <v>962689.595766132</v>
      </c>
      <c r="J68" s="26">
        <v>126756.93891891891</v>
      </c>
      <c r="K68" s="26">
        <v>9869.8110544939846</v>
      </c>
      <c r="L68" s="26">
        <v>830877.23</v>
      </c>
      <c r="M68" s="26">
        <v>157450.23999999999</v>
      </c>
      <c r="N68" s="26">
        <v>2462272.4699999997</v>
      </c>
      <c r="O68" s="45">
        <f>SUM(Taulukko8[[#This Row],[Muiden kuin pakolaisten osuus kotoutumiskoulutuksista,  €]:[Palkkatuki, yksityinen, €]])</f>
        <v>5094411.0091684218</v>
      </c>
      <c r="P68" s="26">
        <f>Taulukko8[[#This Row],[Palvelut yhteensä, €]]/Taulukko8[[#This Row],[Työttömät 2022]]</f>
        <v>3435.2063446853822</v>
      </c>
      <c r="Q68" s="45">
        <v>1907581.4381760326</v>
      </c>
      <c r="R68" s="26">
        <f>Taulukko8[[#This Row],[Toimintamenot, arvio]]/Taulukko8[[#This Row],[Työttömät 2022]]</f>
        <v>1286.2990142791859</v>
      </c>
      <c r="S68" s="45">
        <f>Taulukko8[[#This Row],[Palvelut yhteensä, €]]+Taulukko8[[#This Row],[Toimintamenot, arvio]]</f>
        <v>7001992.447344454</v>
      </c>
      <c r="T68" s="45">
        <f>(Taulukko8[[#This Row],[Palvelut + toimintamenot]]/$S$5)*$T$1</f>
        <v>7407723.428878733</v>
      </c>
    </row>
    <row r="69" spans="1:20" x14ac:dyDescent="0.3">
      <c r="A69" s="30">
        <v>208</v>
      </c>
      <c r="B69" s="31" t="s">
        <v>114</v>
      </c>
      <c r="C69" s="26">
        <v>12335</v>
      </c>
      <c r="D69" s="26">
        <v>5377</v>
      </c>
      <c r="E69" s="26">
        <v>364</v>
      </c>
      <c r="F69" s="26">
        <v>125260</v>
      </c>
      <c r="G69" s="26">
        <v>27108.909759273622</v>
      </c>
      <c r="H69" s="26">
        <v>16265.345855564172</v>
      </c>
      <c r="I69" s="26">
        <v>74639.274190900862</v>
      </c>
      <c r="J69" s="26">
        <v>805.58832369942195</v>
      </c>
      <c r="K69" s="26">
        <v>4216.9181121385427</v>
      </c>
      <c r="L69" s="26">
        <v>116900.57</v>
      </c>
      <c r="M69" s="26">
        <v>125203</v>
      </c>
      <c r="N69" s="26">
        <v>257357.82</v>
      </c>
      <c r="O69" s="45">
        <f>SUM(Taulukko8[[#This Row],[Muiden kuin pakolaisten osuus kotoutumiskoulutuksista,  €]:[Palkkatuki, yksityinen, €]])</f>
        <v>595388.51648230304</v>
      </c>
      <c r="P69" s="26">
        <f>Taulukko8[[#This Row],[Palvelut yhteensä, €]]/Taulukko8[[#This Row],[Työttömät 2022]]</f>
        <v>1635.6827375887447</v>
      </c>
      <c r="Q69" s="45">
        <v>355060.54208020237</v>
      </c>
      <c r="R69" s="26">
        <f>Taulukko8[[#This Row],[Toimintamenot, arvio]]/Taulukko8[[#This Row],[Työttömät 2022]]</f>
        <v>975.4410496708856</v>
      </c>
      <c r="S69" s="45">
        <f>Taulukko8[[#This Row],[Palvelut yhteensä, €]]+Taulukko8[[#This Row],[Toimintamenot, arvio]]</f>
        <v>950449.05856250541</v>
      </c>
      <c r="T69" s="45">
        <f>(Taulukko8[[#This Row],[Palvelut + toimintamenot]]/$S$5)*$T$1</f>
        <v>1005522.9010907344</v>
      </c>
    </row>
    <row r="70" spans="1:20" x14ac:dyDescent="0.3">
      <c r="A70" s="30">
        <v>211</v>
      </c>
      <c r="B70" s="31" t="s">
        <v>115</v>
      </c>
      <c r="C70" s="26">
        <v>32959</v>
      </c>
      <c r="D70" s="26">
        <v>15904</v>
      </c>
      <c r="E70" s="26">
        <v>1060</v>
      </c>
      <c r="F70" s="26">
        <v>320001</v>
      </c>
      <c r="G70" s="26">
        <v>118918.91796001728</v>
      </c>
      <c r="H70" s="26">
        <v>71351.350776010368</v>
      </c>
      <c r="I70" s="26">
        <v>173142.20247260176</v>
      </c>
      <c r="J70" s="26">
        <v>114699.31207547169</v>
      </c>
      <c r="K70" s="26">
        <v>9302.923843483155</v>
      </c>
      <c r="L70" s="26">
        <v>273869.78999999998</v>
      </c>
      <c r="M70" s="26">
        <v>325930.36</v>
      </c>
      <c r="N70" s="26">
        <v>426717.61</v>
      </c>
      <c r="O70" s="45">
        <f>SUM(Taulukko8[[#This Row],[Muiden kuin pakolaisten osuus kotoutumiskoulutuksista,  €]:[Palkkatuki, yksityinen, €]])</f>
        <v>1395013.5491675669</v>
      </c>
      <c r="P70" s="26">
        <f>Taulukko8[[#This Row],[Palvelut yhteensä, €]]/Taulukko8[[#This Row],[Työttömät 2022]]</f>
        <v>1316.0505180826103</v>
      </c>
      <c r="Q70" s="45">
        <v>877512.94338236563</v>
      </c>
      <c r="R70" s="26">
        <f>Taulukko8[[#This Row],[Toimintamenot, arvio]]/Taulukko8[[#This Row],[Työttömät 2022]]</f>
        <v>827.84239941732608</v>
      </c>
      <c r="S70" s="45">
        <f>Taulukko8[[#This Row],[Palvelut yhteensä, €]]+Taulukko8[[#This Row],[Toimintamenot, arvio]]</f>
        <v>2272526.4925499326</v>
      </c>
      <c r="T70" s="45">
        <f>(Taulukko8[[#This Row],[Palvelut + toimintamenot]]/$S$5)*$T$1</f>
        <v>2404208.2119060596</v>
      </c>
    </row>
    <row r="71" spans="1:20" x14ac:dyDescent="0.3">
      <c r="A71" s="30">
        <v>213</v>
      </c>
      <c r="B71" s="31" t="s">
        <v>116</v>
      </c>
      <c r="C71" s="26">
        <v>5154</v>
      </c>
      <c r="D71" s="26">
        <v>2037</v>
      </c>
      <c r="E71" s="26">
        <v>192</v>
      </c>
      <c r="F71" s="26">
        <v>61355</v>
      </c>
      <c r="G71" s="26">
        <v>22011.513580306251</v>
      </c>
      <c r="H71" s="26">
        <v>13206.908148183751</v>
      </c>
      <c r="I71" s="26">
        <v>41871.716390853537</v>
      </c>
      <c r="J71" s="26">
        <v>26036.729473684209</v>
      </c>
      <c r="K71" s="26">
        <v>17365.377969230769</v>
      </c>
      <c r="L71" s="26">
        <v>173685.64</v>
      </c>
      <c r="M71" s="26">
        <v>51757.279999999999</v>
      </c>
      <c r="N71" s="26">
        <v>337757.78</v>
      </c>
      <c r="O71" s="45">
        <f>SUM(Taulukko8[[#This Row],[Muiden kuin pakolaisten osuus kotoutumiskoulutuksista,  €]:[Palkkatuki, yksityinen, €]])</f>
        <v>661681.43198195228</v>
      </c>
      <c r="P71" s="26">
        <f>Taulukko8[[#This Row],[Palvelut yhteensä, €]]/Taulukko8[[#This Row],[Työttömät 2022]]</f>
        <v>3446.2574582393349</v>
      </c>
      <c r="Q71" s="45">
        <v>196719.80617313448</v>
      </c>
      <c r="R71" s="26">
        <f>Taulukko8[[#This Row],[Toimintamenot, arvio]]/Taulukko8[[#This Row],[Työttömät 2022]]</f>
        <v>1024.5823238184087</v>
      </c>
      <c r="S71" s="45">
        <f>Taulukko8[[#This Row],[Palvelut yhteensä, €]]+Taulukko8[[#This Row],[Toimintamenot, arvio]]</f>
        <v>858401.23815508676</v>
      </c>
      <c r="T71" s="45">
        <f>(Taulukko8[[#This Row],[Palvelut + toimintamenot]]/$S$5)*$T$1</f>
        <v>908141.3627733289</v>
      </c>
    </row>
    <row r="72" spans="1:20" x14ac:dyDescent="0.3">
      <c r="A72" s="30">
        <v>214</v>
      </c>
      <c r="B72" s="31" t="s">
        <v>117</v>
      </c>
      <c r="C72" s="26">
        <v>12528</v>
      </c>
      <c r="D72" s="26">
        <v>5409</v>
      </c>
      <c r="E72" s="26">
        <v>482</v>
      </c>
      <c r="F72" s="26">
        <v>200006</v>
      </c>
      <c r="G72" s="26">
        <v>78853.221319359523</v>
      </c>
      <c r="H72" s="26">
        <v>47311.932791615713</v>
      </c>
      <c r="I72" s="26">
        <v>189192.80889665213</v>
      </c>
      <c r="J72" s="26">
        <v>4499.3450931677016</v>
      </c>
      <c r="K72" s="26">
        <v>13433.24029878189</v>
      </c>
      <c r="L72" s="26">
        <v>117816.66</v>
      </c>
      <c r="M72" s="26">
        <v>40390.879999999997</v>
      </c>
      <c r="N72" s="26">
        <v>591739.72</v>
      </c>
      <c r="O72" s="45">
        <f>SUM(Taulukko8[[#This Row],[Muiden kuin pakolaisten osuus kotoutumiskoulutuksista,  €]:[Palkkatuki, yksityinen, €]])</f>
        <v>1004384.5870802174</v>
      </c>
      <c r="P72" s="26">
        <f>Taulukko8[[#This Row],[Palvelut yhteensä, €]]/Taulukko8[[#This Row],[Työttömät 2022]]</f>
        <v>2083.7854503738949</v>
      </c>
      <c r="Q72" s="45">
        <v>668652.99689990736</v>
      </c>
      <c r="R72" s="26">
        <f>Taulukko8[[#This Row],[Toimintamenot, arvio]]/Taulukko8[[#This Row],[Työttömät 2022]]</f>
        <v>1387.2468815350776</v>
      </c>
      <c r="S72" s="45">
        <f>Taulukko8[[#This Row],[Palvelut yhteensä, €]]+Taulukko8[[#This Row],[Toimintamenot, arvio]]</f>
        <v>1673037.5839801249</v>
      </c>
      <c r="T72" s="45">
        <f>(Taulukko8[[#This Row],[Palvelut + toimintamenot]]/$S$5)*$T$1</f>
        <v>1769981.8732230295</v>
      </c>
    </row>
    <row r="73" spans="1:20" x14ac:dyDescent="0.3">
      <c r="A73" s="30">
        <v>216</v>
      </c>
      <c r="B73" s="31" t="s">
        <v>118</v>
      </c>
      <c r="C73" s="26">
        <v>1269</v>
      </c>
      <c r="D73" s="26">
        <v>497</v>
      </c>
      <c r="E73" s="26">
        <v>61</v>
      </c>
      <c r="F73" s="26">
        <v>17965</v>
      </c>
      <c r="G73" s="26">
        <v>1821.8763133153932</v>
      </c>
      <c r="H73" s="26">
        <v>1093.125787989236</v>
      </c>
      <c r="I73" s="26">
        <v>6314.8835970977962</v>
      </c>
      <c r="J73" s="26">
        <v>0</v>
      </c>
      <c r="K73" s="26">
        <v>737.37951617401006</v>
      </c>
      <c r="L73" s="26">
        <v>68369.83</v>
      </c>
      <c r="M73" s="26">
        <v>26576.760000000002</v>
      </c>
      <c r="N73" s="26">
        <v>24825.93</v>
      </c>
      <c r="O73" s="45">
        <f>SUM(Taulukko8[[#This Row],[Muiden kuin pakolaisten osuus kotoutumiskoulutuksista,  €]:[Palkkatuki, yksityinen, €]])</f>
        <v>127917.90890126105</v>
      </c>
      <c r="P73" s="26">
        <f>Taulukko8[[#This Row],[Palvelut yhteensä, €]]/Taulukko8[[#This Row],[Työttömät 2022]]</f>
        <v>2097.0149000206729</v>
      </c>
      <c r="Q73" s="45">
        <v>51856.071599591967</v>
      </c>
      <c r="R73" s="26">
        <f>Taulukko8[[#This Row],[Toimintamenot, arvio]]/Taulukko8[[#This Row],[Työttömät 2022]]</f>
        <v>850.09953441954042</v>
      </c>
      <c r="S73" s="45">
        <f>Taulukko8[[#This Row],[Palvelut yhteensä, €]]+Taulukko8[[#This Row],[Toimintamenot, arvio]]</f>
        <v>179773.98050085301</v>
      </c>
      <c r="T73" s="45">
        <f>(Taulukko8[[#This Row],[Palvelut + toimintamenot]]/$S$5)*$T$1</f>
        <v>190190.99738732484</v>
      </c>
    </row>
    <row r="74" spans="1:20" x14ac:dyDescent="0.3">
      <c r="A74" s="30">
        <v>217</v>
      </c>
      <c r="B74" s="31" t="s">
        <v>119</v>
      </c>
      <c r="C74" s="26">
        <v>5352</v>
      </c>
      <c r="D74" s="26">
        <v>2404</v>
      </c>
      <c r="E74" s="26">
        <v>167</v>
      </c>
      <c r="F74" s="26">
        <v>58426</v>
      </c>
      <c r="G74" s="26">
        <v>11267.167604464534</v>
      </c>
      <c r="H74" s="26">
        <v>6760.3005626787199</v>
      </c>
      <c r="I74" s="26">
        <v>30082.689198413431</v>
      </c>
      <c r="J74" s="26">
        <v>16909.340634920634</v>
      </c>
      <c r="K74" s="26">
        <v>7264.4537073821521</v>
      </c>
      <c r="L74" s="26">
        <v>24857.120000000003</v>
      </c>
      <c r="M74" s="26">
        <v>23359.399999999998</v>
      </c>
      <c r="N74" s="26">
        <v>119791.25</v>
      </c>
      <c r="O74" s="45">
        <f>SUM(Taulukko8[[#This Row],[Muiden kuin pakolaisten osuus kotoutumiskoulutuksista,  €]:[Palkkatuki, yksityinen, €]])</f>
        <v>229024.55410339494</v>
      </c>
      <c r="P74" s="26">
        <f>Taulukko8[[#This Row],[Palvelut yhteensä, €]]/Taulukko8[[#This Row],[Työttömät 2022]]</f>
        <v>1371.4045155891913</v>
      </c>
      <c r="Q74" s="45">
        <v>187305.75744429033</v>
      </c>
      <c r="R74" s="26">
        <f>Taulukko8[[#This Row],[Toimintamenot, arvio]]/Taulukko8[[#This Row],[Työttömät 2022]]</f>
        <v>1121.5913619418582</v>
      </c>
      <c r="S74" s="45">
        <f>Taulukko8[[#This Row],[Palvelut yhteensä, €]]+Taulukko8[[#This Row],[Toimintamenot, arvio]]</f>
        <v>416330.3115476853</v>
      </c>
      <c r="T74" s="45">
        <f>(Taulukko8[[#This Row],[Palvelut + toimintamenot]]/$S$5)*$T$1</f>
        <v>440454.60291432019</v>
      </c>
    </row>
    <row r="75" spans="1:20" x14ac:dyDescent="0.3">
      <c r="A75" s="30">
        <v>218</v>
      </c>
      <c r="B75" s="31" t="s">
        <v>120</v>
      </c>
      <c r="C75" s="26">
        <v>1200</v>
      </c>
      <c r="D75" s="26">
        <v>514</v>
      </c>
      <c r="E75" s="26">
        <v>33</v>
      </c>
      <c r="F75" s="26">
        <v>10973</v>
      </c>
      <c r="G75" s="26">
        <v>8794.5807627922568</v>
      </c>
      <c r="H75" s="26">
        <v>5276.7484576753541</v>
      </c>
      <c r="I75" s="26">
        <v>14331.14446180459</v>
      </c>
      <c r="J75" s="26">
        <v>3911.1681673306771</v>
      </c>
      <c r="K75" s="26">
        <v>437.59869384809662</v>
      </c>
      <c r="L75" s="26">
        <v>6916.84</v>
      </c>
      <c r="M75" s="26">
        <v>8223.4</v>
      </c>
      <c r="N75" s="26">
        <v>19252.96</v>
      </c>
      <c r="O75" s="45">
        <f>SUM(Taulukko8[[#This Row],[Muiden kuin pakolaisten osuus kotoutumiskoulutuksista,  €]:[Palkkatuki, yksityinen, €]])</f>
        <v>58349.859780658713</v>
      </c>
      <c r="P75" s="26">
        <f>Taulukko8[[#This Row],[Palvelut yhteensä, €]]/Taulukko8[[#This Row],[Työttömät 2022]]</f>
        <v>1768.1775691108701</v>
      </c>
      <c r="Q75" s="45">
        <v>38778.605131910161</v>
      </c>
      <c r="R75" s="26">
        <f>Taulukko8[[#This Row],[Toimintamenot, arvio]]/Taulukko8[[#This Row],[Työttömät 2022]]</f>
        <v>1175.1092464215201</v>
      </c>
      <c r="S75" s="45">
        <f>Taulukko8[[#This Row],[Palvelut yhteensä, €]]+Taulukko8[[#This Row],[Toimintamenot, arvio]]</f>
        <v>97128.464912568874</v>
      </c>
      <c r="T75" s="45">
        <f>(Taulukko8[[#This Row],[Palvelut + toimintamenot]]/$S$5)*$T$1</f>
        <v>102756.58115237432</v>
      </c>
    </row>
    <row r="76" spans="1:20" x14ac:dyDescent="0.3">
      <c r="A76" s="30">
        <v>224</v>
      </c>
      <c r="B76" s="31" t="s">
        <v>121</v>
      </c>
      <c r="C76" s="26">
        <v>8603</v>
      </c>
      <c r="D76" s="26">
        <v>3980</v>
      </c>
      <c r="E76" s="26">
        <v>372</v>
      </c>
      <c r="F76" s="26">
        <v>131602</v>
      </c>
      <c r="G76" s="26">
        <v>44819.727503269925</v>
      </c>
      <c r="H76" s="26">
        <v>26891.836501961956</v>
      </c>
      <c r="I76" s="26">
        <v>23594.900406829925</v>
      </c>
      <c r="J76" s="26">
        <v>39640.162008630839</v>
      </c>
      <c r="K76" s="26">
        <v>9898.918010245925</v>
      </c>
      <c r="L76" s="26">
        <v>237910.31999999998</v>
      </c>
      <c r="M76" s="26">
        <v>61467.100000000006</v>
      </c>
      <c r="N76" s="26">
        <v>349453.67000000004</v>
      </c>
      <c r="O76" s="45">
        <f>SUM(Taulukko8[[#This Row],[Muiden kuin pakolaisten osuus kotoutumiskoulutuksista,  €]:[Palkkatuki, yksityinen, €]])</f>
        <v>748856.90692766861</v>
      </c>
      <c r="P76" s="26">
        <f>Taulukko8[[#This Row],[Palvelut yhteensä, €]]/Taulukko8[[#This Row],[Työttömät 2022]]</f>
        <v>2013.0562014184641</v>
      </c>
      <c r="Q76" s="45">
        <v>392933.96478073555</v>
      </c>
      <c r="R76" s="26">
        <f>Taulukko8[[#This Row],[Toimintamenot, arvio]]/Taulukko8[[#This Row],[Työttömät 2022]]</f>
        <v>1056.2740988729449</v>
      </c>
      <c r="S76" s="45">
        <f>Taulukko8[[#This Row],[Palvelut yhteensä, €]]+Taulukko8[[#This Row],[Toimintamenot, arvio]]</f>
        <v>1141790.8717084043</v>
      </c>
      <c r="T76" s="45">
        <f>(Taulukko8[[#This Row],[Palvelut + toimintamenot]]/$S$5)*$T$1</f>
        <v>1207952.0300599567</v>
      </c>
    </row>
    <row r="77" spans="1:20" x14ac:dyDescent="0.3">
      <c r="A77" s="30">
        <v>226</v>
      </c>
      <c r="B77" s="31" t="s">
        <v>122</v>
      </c>
      <c r="C77" s="26">
        <v>3665</v>
      </c>
      <c r="D77" s="26">
        <v>1478</v>
      </c>
      <c r="E77" s="26">
        <v>166</v>
      </c>
      <c r="F77" s="26">
        <v>54338</v>
      </c>
      <c r="G77" s="26">
        <v>4755.8069996934291</v>
      </c>
      <c r="H77" s="26">
        <v>2853.4841998160573</v>
      </c>
      <c r="I77" s="26">
        <v>16484.306532683859</v>
      </c>
      <c r="J77" s="26">
        <v>4998.720991189427</v>
      </c>
      <c r="K77" s="26">
        <v>2006.6393390964865</v>
      </c>
      <c r="L77" s="26">
        <v>141919.28</v>
      </c>
      <c r="M77" s="26">
        <v>28397.9</v>
      </c>
      <c r="N77" s="26">
        <v>167278.06</v>
      </c>
      <c r="O77" s="45">
        <f>SUM(Taulukko8[[#This Row],[Muiden kuin pakolaisten osuus kotoutumiskoulutuksista,  €]:[Palkkatuki, yksityinen, €]])</f>
        <v>363938.39106278581</v>
      </c>
      <c r="P77" s="26">
        <f>Taulukko8[[#This Row],[Palvelut yhteensä, €]]/Taulukko8[[#This Row],[Työttömät 2022]]</f>
        <v>2192.3999461613603</v>
      </c>
      <c r="Q77" s="45">
        <v>156846.93674247863</v>
      </c>
      <c r="R77" s="26">
        <f>Taulukko8[[#This Row],[Toimintamenot, arvio]]/Taulukko8[[#This Row],[Työttömät 2022]]</f>
        <v>944.86106471372671</v>
      </c>
      <c r="S77" s="45">
        <f>Taulukko8[[#This Row],[Palvelut yhteensä, €]]+Taulukko8[[#This Row],[Toimintamenot, arvio]]</f>
        <v>520785.32780526445</v>
      </c>
      <c r="T77" s="45">
        <f>(Taulukko8[[#This Row],[Palvelut + toimintamenot]]/$S$5)*$T$1</f>
        <v>550962.2729830927</v>
      </c>
    </row>
    <row r="78" spans="1:20" x14ac:dyDescent="0.3">
      <c r="A78" s="30">
        <v>230</v>
      </c>
      <c r="B78" s="31" t="s">
        <v>123</v>
      </c>
      <c r="C78" s="26">
        <v>2240</v>
      </c>
      <c r="D78" s="26">
        <v>942</v>
      </c>
      <c r="E78" s="26">
        <v>70</v>
      </c>
      <c r="F78" s="26">
        <v>31432</v>
      </c>
      <c r="G78" s="26">
        <v>765.2680640465793</v>
      </c>
      <c r="H78" s="26">
        <v>459.16083842794757</v>
      </c>
      <c r="I78" s="26">
        <v>1836.1103347889375</v>
      </c>
      <c r="J78" s="26">
        <v>0</v>
      </c>
      <c r="K78" s="26">
        <v>1950.885520569984</v>
      </c>
      <c r="L78" s="26">
        <v>28714.18</v>
      </c>
      <c r="M78" s="26">
        <v>14937.5</v>
      </c>
      <c r="N78" s="26">
        <v>65182.27</v>
      </c>
      <c r="O78" s="45">
        <f>SUM(Taulukko8[[#This Row],[Muiden kuin pakolaisten osuus kotoutumiskoulutuksista,  €]:[Palkkatuki, yksityinen, €]])</f>
        <v>113080.10669378686</v>
      </c>
      <c r="P78" s="26">
        <f>Taulukko8[[#This Row],[Palvelut yhteensä, €]]/Taulukko8[[#This Row],[Työttömät 2022]]</f>
        <v>1615.4300956255265</v>
      </c>
      <c r="Q78" s="45">
        <v>105082.35252221375</v>
      </c>
      <c r="R78" s="26">
        <f>Taulukko8[[#This Row],[Toimintamenot, arvio]]/Taulukko8[[#This Row],[Työttömät 2022]]</f>
        <v>1501.1764646030535</v>
      </c>
      <c r="S78" s="45">
        <f>Taulukko8[[#This Row],[Palvelut yhteensä, €]]+Taulukko8[[#This Row],[Toimintamenot, arvio]]</f>
        <v>218162.45921600063</v>
      </c>
      <c r="T78" s="45">
        <f>(Taulukko8[[#This Row],[Palvelut + toimintamenot]]/$S$5)*$T$1</f>
        <v>230803.89940281629</v>
      </c>
    </row>
    <row r="79" spans="1:20" x14ac:dyDescent="0.3">
      <c r="A79" s="30">
        <v>231</v>
      </c>
      <c r="B79" s="31" t="s">
        <v>124</v>
      </c>
      <c r="C79" s="26">
        <v>1256</v>
      </c>
      <c r="D79" s="26">
        <v>511</v>
      </c>
      <c r="E79" s="26">
        <v>41</v>
      </c>
      <c r="F79" s="26">
        <v>14542</v>
      </c>
      <c r="G79" s="26">
        <v>281.67919011161331</v>
      </c>
      <c r="H79" s="26">
        <v>169.00751406696799</v>
      </c>
      <c r="I79" s="26">
        <v>752.06722996033568</v>
      </c>
      <c r="J79" s="26">
        <v>11272.893756613756</v>
      </c>
      <c r="K79" s="26">
        <v>1783.4886347465165</v>
      </c>
      <c r="L79" s="26">
        <v>43254.729999999996</v>
      </c>
      <c r="M79" s="26">
        <v>8249.34</v>
      </c>
      <c r="N79" s="26">
        <v>13513.28</v>
      </c>
      <c r="O79" s="45">
        <f>SUM(Taulukko8[[#This Row],[Muiden kuin pakolaisten osuus kotoutumiskoulutuksista,  €]:[Palkkatuki, yksityinen, €]])</f>
        <v>78994.807135387571</v>
      </c>
      <c r="P79" s="26">
        <f>Taulukko8[[#This Row],[Palvelut yhteensä, €]]/Taulukko8[[#This Row],[Työttömät 2022]]</f>
        <v>1926.7026130582335</v>
      </c>
      <c r="Q79" s="45">
        <v>46619.661191162661</v>
      </c>
      <c r="R79" s="26">
        <f>Taulukko8[[#This Row],[Toimintamenot, arvio]]/Taulukko8[[#This Row],[Työttömät 2022]]</f>
        <v>1137.0649071015282</v>
      </c>
      <c r="S79" s="45">
        <f>Taulukko8[[#This Row],[Palvelut yhteensä, €]]+Taulukko8[[#This Row],[Toimintamenot, arvio]]</f>
        <v>125614.46832655024</v>
      </c>
      <c r="T79" s="45">
        <f>(Taulukko8[[#This Row],[Palvelut + toimintamenot]]/$S$5)*$T$1</f>
        <v>132893.20818699765</v>
      </c>
    </row>
    <row r="80" spans="1:20" x14ac:dyDescent="0.3">
      <c r="A80" s="30">
        <v>232</v>
      </c>
      <c r="B80" s="31" t="s">
        <v>125</v>
      </c>
      <c r="C80" s="26">
        <v>12750</v>
      </c>
      <c r="D80" s="26">
        <v>5586</v>
      </c>
      <c r="E80" s="26">
        <v>472</v>
      </c>
      <c r="F80" s="26">
        <v>156077</v>
      </c>
      <c r="G80" s="26">
        <v>43669.642408347754</v>
      </c>
      <c r="H80" s="26">
        <v>26201.785445008652</v>
      </c>
      <c r="I80" s="26">
        <v>71161.544913788297</v>
      </c>
      <c r="J80" s="26">
        <v>78223.363346613536</v>
      </c>
      <c r="K80" s="26">
        <v>6258.9873786758071</v>
      </c>
      <c r="L80" s="26">
        <v>361251.60000000003</v>
      </c>
      <c r="M80" s="26">
        <v>69347.179999999993</v>
      </c>
      <c r="N80" s="26">
        <v>320424.05000000005</v>
      </c>
      <c r="O80" s="45">
        <f>SUM(Taulukko8[[#This Row],[Muiden kuin pakolaisten osuus kotoutumiskoulutuksista,  €]:[Palkkatuki, yksityinen, €]])</f>
        <v>932868.51108408626</v>
      </c>
      <c r="P80" s="26">
        <f>Taulukko8[[#This Row],[Palvelut yhteensä, €]]/Taulukko8[[#This Row],[Työttömät 2022]]</f>
        <v>1976.4163370425556</v>
      </c>
      <c r="Q80" s="45">
        <v>551576.44702206703</v>
      </c>
      <c r="R80" s="26">
        <f>Taulukko8[[#This Row],[Toimintamenot, arvio]]/Taulukko8[[#This Row],[Työttömät 2022]]</f>
        <v>1168.5941674196335</v>
      </c>
      <c r="S80" s="45">
        <f>Taulukko8[[#This Row],[Palvelut yhteensä, €]]+Taulukko8[[#This Row],[Toimintamenot, arvio]]</f>
        <v>1484444.9581061532</v>
      </c>
      <c r="T80" s="45">
        <f>(Taulukko8[[#This Row],[Palvelut + toimintamenot]]/$S$5)*$T$1</f>
        <v>1570461.2333899748</v>
      </c>
    </row>
    <row r="81" spans="1:20" x14ac:dyDescent="0.3">
      <c r="A81" s="30">
        <v>233</v>
      </c>
      <c r="B81" s="31" t="s">
        <v>126</v>
      </c>
      <c r="C81" s="26">
        <v>15116</v>
      </c>
      <c r="D81" s="26">
        <v>6481</v>
      </c>
      <c r="E81" s="26">
        <v>386</v>
      </c>
      <c r="F81" s="26">
        <v>130746</v>
      </c>
      <c r="G81" s="26">
        <v>69446.861885497448</v>
      </c>
      <c r="H81" s="26">
        <v>41668.117131298466</v>
      </c>
      <c r="I81" s="26">
        <v>113166.62350873277</v>
      </c>
      <c r="J81" s="26">
        <v>70401.027011952188</v>
      </c>
      <c r="K81" s="26">
        <v>5118.5786613747059</v>
      </c>
      <c r="L81" s="26">
        <v>114777.83</v>
      </c>
      <c r="M81" s="26">
        <v>37362.78</v>
      </c>
      <c r="N81" s="26">
        <v>349604.44</v>
      </c>
      <c r="O81" s="45">
        <f>SUM(Taulukko8[[#This Row],[Muiden kuin pakolaisten osuus kotoutumiskoulutuksista,  €]:[Palkkatuki, yksityinen, €]])</f>
        <v>732099.3963133581</v>
      </c>
      <c r="P81" s="26">
        <f>Taulukko8[[#This Row],[Palvelut yhteensä, €]]/Taulukko8[[#This Row],[Työttömät 2022]]</f>
        <v>1896.6305603973008</v>
      </c>
      <c r="Q81" s="45">
        <v>462056.63962241192</v>
      </c>
      <c r="R81" s="26">
        <f>Taulukko8[[#This Row],[Toimintamenot, arvio]]/Taulukko8[[#This Row],[Työttömät 2022]]</f>
        <v>1197.0379264829323</v>
      </c>
      <c r="S81" s="45">
        <f>Taulukko8[[#This Row],[Palvelut yhteensä, €]]+Taulukko8[[#This Row],[Toimintamenot, arvio]]</f>
        <v>1194156.03593577</v>
      </c>
      <c r="T81" s="45">
        <f>(Taulukko8[[#This Row],[Palvelut + toimintamenot]]/$S$5)*$T$1</f>
        <v>1263351.4976859544</v>
      </c>
    </row>
    <row r="82" spans="1:20" x14ac:dyDescent="0.3">
      <c r="A82" s="30">
        <v>235</v>
      </c>
      <c r="B82" s="31" t="s">
        <v>127</v>
      </c>
      <c r="C82" s="26">
        <v>10284</v>
      </c>
      <c r="D82" s="26">
        <v>4783</v>
      </c>
      <c r="E82" s="26">
        <v>265</v>
      </c>
      <c r="F82" s="26">
        <v>76511</v>
      </c>
      <c r="G82" s="26">
        <v>152704.38131645063</v>
      </c>
      <c r="H82" s="26">
        <v>91622.628789870374</v>
      </c>
      <c r="I82" s="26">
        <v>80389.704925924962</v>
      </c>
      <c r="J82" s="26">
        <v>39640.162008630839</v>
      </c>
      <c r="K82" s="26">
        <v>7051.6485825676618</v>
      </c>
      <c r="L82" s="26">
        <v>64359.759999999995</v>
      </c>
      <c r="M82" s="26">
        <v>77098.759999999995</v>
      </c>
      <c r="N82" s="26">
        <v>60311.08</v>
      </c>
      <c r="O82" s="45">
        <f>SUM(Taulukko8[[#This Row],[Muiden kuin pakolaisten osuus kotoutumiskoulutuksista,  €]:[Palkkatuki, yksityinen, €]])</f>
        <v>420473.74430699385</v>
      </c>
      <c r="P82" s="26">
        <f>Taulukko8[[#This Row],[Palvelut yhteensä, €]]/Taulukko8[[#This Row],[Työttömät 2022]]</f>
        <v>1586.6933747433729</v>
      </c>
      <c r="Q82" s="45">
        <v>228444.63290329068</v>
      </c>
      <c r="R82" s="26">
        <f>Taulukko8[[#This Row],[Toimintamenot, arvio]]/Taulukko8[[#This Row],[Työttömät 2022]]</f>
        <v>862.05521850298373</v>
      </c>
      <c r="S82" s="45">
        <f>Taulukko8[[#This Row],[Palvelut yhteensä, €]]+Taulukko8[[#This Row],[Toimintamenot, arvio]]</f>
        <v>648918.37721028458</v>
      </c>
      <c r="T82" s="45">
        <f>(Taulukko8[[#This Row],[Palvelut + toimintamenot]]/$S$5)*$T$1</f>
        <v>686520.00161949301</v>
      </c>
    </row>
    <row r="83" spans="1:20" x14ac:dyDescent="0.3">
      <c r="A83" s="30">
        <v>236</v>
      </c>
      <c r="B83" s="31" t="s">
        <v>128</v>
      </c>
      <c r="C83" s="26">
        <v>4198</v>
      </c>
      <c r="D83" s="26">
        <v>1951</v>
      </c>
      <c r="E83" s="26">
        <v>125</v>
      </c>
      <c r="F83" s="26">
        <v>40815</v>
      </c>
      <c r="G83" s="26">
        <v>8415.1658045844488</v>
      </c>
      <c r="H83" s="26">
        <v>5049.0994827506693</v>
      </c>
      <c r="I83" s="26">
        <v>22468.008495065031</v>
      </c>
      <c r="J83" s="26">
        <v>5636.4468783068778</v>
      </c>
      <c r="K83" s="26">
        <v>5437.4653498369398</v>
      </c>
      <c r="L83" s="26">
        <v>13516.369999999999</v>
      </c>
      <c r="M83" s="26">
        <v>30765.78</v>
      </c>
      <c r="N83" s="26">
        <v>93802.48000000001</v>
      </c>
      <c r="O83" s="45">
        <f>SUM(Taulukko8[[#This Row],[Muiden kuin pakolaisten osuus kotoutumiskoulutuksista,  €]:[Palkkatuki, yksityinen, €]])</f>
        <v>176675.65020595951</v>
      </c>
      <c r="P83" s="26">
        <f>Taulukko8[[#This Row],[Palvelut yhteensä, €]]/Taulukko8[[#This Row],[Työttömät 2022]]</f>
        <v>1413.405201647676</v>
      </c>
      <c r="Q83" s="45">
        <v>130847.30240113492</v>
      </c>
      <c r="R83" s="26">
        <f>Taulukko8[[#This Row],[Toimintamenot, arvio]]/Taulukko8[[#This Row],[Työttömät 2022]]</f>
        <v>1046.7784192090794</v>
      </c>
      <c r="S83" s="45">
        <f>Taulukko8[[#This Row],[Palvelut yhteensä, €]]+Taulukko8[[#This Row],[Toimintamenot, arvio]]</f>
        <v>307522.95260709443</v>
      </c>
      <c r="T83" s="45">
        <f>(Taulukko8[[#This Row],[Palvelut + toimintamenot]]/$S$5)*$T$1</f>
        <v>325342.39333684219</v>
      </c>
    </row>
    <row r="84" spans="1:20" x14ac:dyDescent="0.3">
      <c r="A84" s="30">
        <v>239</v>
      </c>
      <c r="B84" s="31" t="s">
        <v>129</v>
      </c>
      <c r="C84" s="26">
        <v>2029</v>
      </c>
      <c r="D84" s="26">
        <v>795</v>
      </c>
      <c r="E84" s="26">
        <v>66</v>
      </c>
      <c r="F84" s="26">
        <v>18987</v>
      </c>
      <c r="G84" s="26">
        <v>4966.1237590041565</v>
      </c>
      <c r="H84" s="26">
        <v>2979.6742554024936</v>
      </c>
      <c r="I84" s="26">
        <v>21542.364394681292</v>
      </c>
      <c r="J84" s="26">
        <v>22459.189206349209</v>
      </c>
      <c r="K84" s="26">
        <v>772.65597983381565</v>
      </c>
      <c r="L84" s="26">
        <v>22021.86</v>
      </c>
      <c r="M84" s="26">
        <v>2942.52</v>
      </c>
      <c r="N84" s="26">
        <v>39271.199999999997</v>
      </c>
      <c r="O84" s="45">
        <f>SUM(Taulukko8[[#This Row],[Muiden kuin pakolaisten osuus kotoutumiskoulutuksista,  €]:[Palkkatuki, yksityinen, €]])</f>
        <v>111989.4638362668</v>
      </c>
      <c r="P84" s="26">
        <f>Taulukko8[[#This Row],[Palvelut yhteensä, €]]/Taulukko8[[#This Row],[Työttömät 2022]]</f>
        <v>1696.8100581252547</v>
      </c>
      <c r="Q84" s="45">
        <v>58779.04653850686</v>
      </c>
      <c r="R84" s="26">
        <f>Taulukko8[[#This Row],[Toimintamenot, arvio]]/Taulukko8[[#This Row],[Työttömät 2022]]</f>
        <v>890.59161421980093</v>
      </c>
      <c r="S84" s="45">
        <f>Taulukko8[[#This Row],[Palvelut yhteensä, €]]+Taulukko8[[#This Row],[Toimintamenot, arvio]]</f>
        <v>170768.51037477367</v>
      </c>
      <c r="T84" s="45">
        <f>(Taulukko8[[#This Row],[Palvelut + toimintamenot]]/$S$5)*$T$1</f>
        <v>180663.70461420488</v>
      </c>
    </row>
    <row r="85" spans="1:20" x14ac:dyDescent="0.3">
      <c r="A85" s="30">
        <v>240</v>
      </c>
      <c r="B85" s="31" t="s">
        <v>130</v>
      </c>
      <c r="C85" s="26">
        <v>19499</v>
      </c>
      <c r="D85" s="26">
        <v>8200</v>
      </c>
      <c r="E85" s="26">
        <v>1170</v>
      </c>
      <c r="F85" s="26">
        <v>352215</v>
      </c>
      <c r="G85" s="26">
        <v>356247.92356200959</v>
      </c>
      <c r="H85" s="26">
        <v>213748.75413720575</v>
      </c>
      <c r="I85" s="26">
        <v>724566.55163871974</v>
      </c>
      <c r="J85" s="26">
        <v>255656.69734020621</v>
      </c>
      <c r="K85" s="26">
        <v>59316.165829863181</v>
      </c>
      <c r="L85" s="26">
        <v>430187.33</v>
      </c>
      <c r="M85" s="26">
        <v>106414.68</v>
      </c>
      <c r="N85" s="26">
        <v>817763.90999999992</v>
      </c>
      <c r="O85" s="45">
        <f>SUM(Taulukko8[[#This Row],[Muiden kuin pakolaisten osuus kotoutumiskoulutuksista,  €]:[Palkkatuki, yksityinen, €]])</f>
        <v>2607654.0889459951</v>
      </c>
      <c r="P85" s="26">
        <f>Taulukko8[[#This Row],[Palvelut yhteensä, €]]/Taulukko8[[#This Row],[Työttömät 2022]]</f>
        <v>2228.7641785863207</v>
      </c>
      <c r="Q85" s="45">
        <v>1257798.2048566435</v>
      </c>
      <c r="R85" s="26">
        <f>Taulukko8[[#This Row],[Toimintamenot, arvio]]/Taulukko8[[#This Row],[Työttömät 2022]]</f>
        <v>1075.0412007321738</v>
      </c>
      <c r="S85" s="45">
        <f>Taulukko8[[#This Row],[Palvelut yhteensä, €]]+Taulukko8[[#This Row],[Toimintamenot, arvio]]</f>
        <v>3865452.2938026385</v>
      </c>
      <c r="T85" s="45">
        <f>(Taulukko8[[#This Row],[Palvelut + toimintamenot]]/$S$5)*$T$1</f>
        <v>4089436.2190971128</v>
      </c>
    </row>
    <row r="86" spans="1:20" x14ac:dyDescent="0.3">
      <c r="A86" s="30">
        <v>241</v>
      </c>
      <c r="B86" s="31" t="s">
        <v>131</v>
      </c>
      <c r="C86" s="26">
        <v>7771</v>
      </c>
      <c r="D86" s="26">
        <v>3530</v>
      </c>
      <c r="E86" s="26">
        <v>296</v>
      </c>
      <c r="F86" s="26">
        <v>92283</v>
      </c>
      <c r="G86" s="26">
        <v>87412.423859603427</v>
      </c>
      <c r="H86" s="26">
        <v>52447.454315762057</v>
      </c>
      <c r="I86" s="26">
        <v>177786.63211018135</v>
      </c>
      <c r="J86" s="26">
        <v>49337.257381443305</v>
      </c>
      <c r="K86" s="26">
        <v>15006.482979179062</v>
      </c>
      <c r="L86" s="26">
        <v>202563.88999999998</v>
      </c>
      <c r="M86" s="26">
        <v>57140.5</v>
      </c>
      <c r="N86" s="26">
        <v>149864.12</v>
      </c>
      <c r="O86" s="45">
        <f>SUM(Taulukko8[[#This Row],[Muiden kuin pakolaisten osuus kotoutumiskoulutuksista,  €]:[Palkkatuki, yksityinen, €]])</f>
        <v>704146.33678656572</v>
      </c>
      <c r="P86" s="26">
        <f>Taulukko8[[#This Row],[Palvelut yhteensä, €]]/Taulukko8[[#This Row],[Työttömät 2022]]</f>
        <v>2378.8727594140732</v>
      </c>
      <c r="Q86" s="45">
        <v>329552.66453383758</v>
      </c>
      <c r="R86" s="26">
        <f>Taulukko8[[#This Row],[Toimintamenot, arvio]]/Taulukko8[[#This Row],[Työttömät 2022]]</f>
        <v>1113.3535963980999</v>
      </c>
      <c r="S86" s="45">
        <f>Taulukko8[[#This Row],[Palvelut yhteensä, €]]+Taulukko8[[#This Row],[Toimintamenot, arvio]]</f>
        <v>1033699.0013204033</v>
      </c>
      <c r="T86" s="45">
        <f>(Taulukko8[[#This Row],[Palvelut + toimintamenot]]/$S$5)*$T$1</f>
        <v>1093596.7680733211</v>
      </c>
    </row>
    <row r="87" spans="1:20" x14ac:dyDescent="0.3">
      <c r="A87" s="30">
        <v>244</v>
      </c>
      <c r="B87" s="31" t="s">
        <v>132</v>
      </c>
      <c r="C87" s="26">
        <v>19300</v>
      </c>
      <c r="D87" s="26">
        <v>9119</v>
      </c>
      <c r="E87" s="26">
        <v>611</v>
      </c>
      <c r="F87" s="26">
        <v>194061</v>
      </c>
      <c r="G87" s="26">
        <v>86156.107500969374</v>
      </c>
      <c r="H87" s="26">
        <v>51693.664500581624</v>
      </c>
      <c r="I87" s="26">
        <v>237214.60538580845</v>
      </c>
      <c r="J87" s="26">
        <v>6444.7065895953756</v>
      </c>
      <c r="K87" s="26">
        <v>7078.3982596611258</v>
      </c>
      <c r="L87" s="26">
        <v>489677.75</v>
      </c>
      <c r="M87" s="26">
        <v>126081.28</v>
      </c>
      <c r="N87" s="26">
        <v>333627.86</v>
      </c>
      <c r="O87" s="45">
        <f>SUM(Taulukko8[[#This Row],[Muiden kuin pakolaisten osuus kotoutumiskoulutuksista,  €]:[Palkkatuki, yksityinen, €]])</f>
        <v>1251818.2647356465</v>
      </c>
      <c r="P87" s="26">
        <f>Taulukko8[[#This Row],[Palvelut yhteensä, €]]/Taulukko8[[#This Row],[Työttömät 2022]]</f>
        <v>2048.8023972760175</v>
      </c>
      <c r="Q87" s="45">
        <v>550083.0580921775</v>
      </c>
      <c r="R87" s="26">
        <f>Taulukko8[[#This Row],[Toimintamenot, arvio]]/Taulukko8[[#This Row],[Työttömät 2022]]</f>
        <v>900.29960407885028</v>
      </c>
      <c r="S87" s="45">
        <f>Taulukko8[[#This Row],[Palvelut yhteensä, €]]+Taulukko8[[#This Row],[Toimintamenot, arvio]]</f>
        <v>1801901.3228278239</v>
      </c>
      <c r="T87" s="45">
        <f>(Taulukko8[[#This Row],[Palvelut + toimintamenot]]/$S$5)*$T$1</f>
        <v>1906312.6311570862</v>
      </c>
    </row>
    <row r="88" spans="1:20" x14ac:dyDescent="0.3">
      <c r="A88" s="30">
        <v>245</v>
      </c>
      <c r="B88" s="31" t="s">
        <v>133</v>
      </c>
      <c r="C88" s="26">
        <v>37676</v>
      </c>
      <c r="D88" s="26">
        <v>18875</v>
      </c>
      <c r="E88" s="26">
        <v>1795</v>
      </c>
      <c r="F88" s="26">
        <v>571709</v>
      </c>
      <c r="G88" s="26">
        <v>357500.12734171643</v>
      </c>
      <c r="H88" s="26">
        <v>214500.07640502986</v>
      </c>
      <c r="I88" s="26">
        <v>188202.39144562863</v>
      </c>
      <c r="J88" s="26">
        <v>275003.62393487641</v>
      </c>
      <c r="K88" s="26">
        <v>47764.940398901716</v>
      </c>
      <c r="L88" s="26">
        <v>739607.38</v>
      </c>
      <c r="M88" s="26">
        <v>212559.58000000002</v>
      </c>
      <c r="N88" s="26">
        <v>478951.16</v>
      </c>
      <c r="O88" s="45">
        <f>SUM(Taulukko8[[#This Row],[Muiden kuin pakolaisten osuus kotoutumiskoulutuksista,  €]:[Palkkatuki, yksityinen, €]])</f>
        <v>2156589.1521844366</v>
      </c>
      <c r="P88" s="26">
        <f>Taulukko8[[#This Row],[Palvelut yhteensä, €]]/Taulukko8[[#This Row],[Työttömät 2022]]</f>
        <v>1201.4424246152851</v>
      </c>
      <c r="Q88" s="45">
        <v>1706994.4535100497</v>
      </c>
      <c r="R88" s="26">
        <f>Taulukko8[[#This Row],[Toimintamenot, arvio]]/Taulukko8[[#This Row],[Työttömät 2022]]</f>
        <v>950.97184039557089</v>
      </c>
      <c r="S88" s="45">
        <f>Taulukko8[[#This Row],[Palvelut yhteensä, €]]+Taulukko8[[#This Row],[Toimintamenot, arvio]]</f>
        <v>3863583.6056944863</v>
      </c>
      <c r="T88" s="45">
        <f>(Taulukko8[[#This Row],[Palvelut + toimintamenot]]/$S$5)*$T$1</f>
        <v>4087459.2497153082</v>
      </c>
    </row>
    <row r="89" spans="1:20" x14ac:dyDescent="0.3">
      <c r="A89" s="30">
        <v>249</v>
      </c>
      <c r="B89" s="31" t="s">
        <v>134</v>
      </c>
      <c r="C89" s="26">
        <v>9250</v>
      </c>
      <c r="D89" s="26">
        <v>3759</v>
      </c>
      <c r="E89" s="26">
        <v>326</v>
      </c>
      <c r="F89" s="26">
        <v>132242</v>
      </c>
      <c r="G89" s="26">
        <v>31516.094147222128</v>
      </c>
      <c r="H89" s="26">
        <v>18909.656488333276</v>
      </c>
      <c r="I89" s="26">
        <v>109239.28508226317</v>
      </c>
      <c r="J89" s="26">
        <v>11663.682312775331</v>
      </c>
      <c r="K89" s="26">
        <v>3940.749545454546</v>
      </c>
      <c r="L89" s="26">
        <v>408728.74</v>
      </c>
      <c r="M89" s="26">
        <v>36022.42</v>
      </c>
      <c r="N89" s="26">
        <v>346754.02</v>
      </c>
      <c r="O89" s="45">
        <f>SUM(Taulukko8[[#This Row],[Muiden kuin pakolaisten osuus kotoutumiskoulutuksista,  €]:[Palkkatuki, yksityinen, €]])</f>
        <v>935258.55342882639</v>
      </c>
      <c r="P89" s="26">
        <f>Taulukko8[[#This Row],[Palvelut yhteensä, €]]/Taulukko8[[#This Row],[Työttömät 2022]]</f>
        <v>2868.8912681865841</v>
      </c>
      <c r="Q89" s="45">
        <v>381717.26248111558</v>
      </c>
      <c r="R89" s="26">
        <f>Taulukko8[[#This Row],[Toimintamenot, arvio]]/Taulukko8[[#This Row],[Työttömät 2022]]</f>
        <v>1170.9118481015817</v>
      </c>
      <c r="S89" s="45">
        <f>Taulukko8[[#This Row],[Palvelut yhteensä, €]]+Taulukko8[[#This Row],[Toimintamenot, arvio]]</f>
        <v>1316975.8159099419</v>
      </c>
      <c r="T89" s="45">
        <f>(Taulukko8[[#This Row],[Palvelut + toimintamenot]]/$S$5)*$T$1</f>
        <v>1393288.0790927878</v>
      </c>
    </row>
    <row r="90" spans="1:20" x14ac:dyDescent="0.3">
      <c r="A90" s="30">
        <v>250</v>
      </c>
      <c r="B90" s="31" t="s">
        <v>135</v>
      </c>
      <c r="C90" s="26">
        <v>1771</v>
      </c>
      <c r="D90" s="26">
        <v>743</v>
      </c>
      <c r="E90" s="26">
        <v>53</v>
      </c>
      <c r="F90" s="26">
        <v>21701</v>
      </c>
      <c r="G90" s="26">
        <v>0</v>
      </c>
      <c r="H90" s="26">
        <v>0</v>
      </c>
      <c r="I90" s="26">
        <v>0</v>
      </c>
      <c r="J90" s="26">
        <v>0</v>
      </c>
      <c r="K90" s="26">
        <v>465.14619217415776</v>
      </c>
      <c r="L90" s="26">
        <v>3077.39</v>
      </c>
      <c r="M90" s="26">
        <v>20659.579999999998</v>
      </c>
      <c r="N90" s="26">
        <v>28113.299999999996</v>
      </c>
      <c r="O90" s="45">
        <f>SUM(Taulukko8[[#This Row],[Muiden kuin pakolaisten osuus kotoutumiskoulutuksista,  €]:[Palkkatuki, yksityinen, €]])</f>
        <v>52315.416192174147</v>
      </c>
      <c r="P90" s="26">
        <f>Taulukko8[[#This Row],[Palvelut yhteensä, €]]/Taulukko8[[#This Row],[Työttömät 2022]]</f>
        <v>987.08332438064429</v>
      </c>
      <c r="Q90" s="45">
        <v>59508.902735743693</v>
      </c>
      <c r="R90" s="26">
        <f>Taulukko8[[#This Row],[Toimintamenot, arvio]]/Taulukko8[[#This Row],[Työttömät 2022]]</f>
        <v>1122.8094855800696</v>
      </c>
      <c r="S90" s="45">
        <f>Taulukko8[[#This Row],[Palvelut yhteensä, €]]+Taulukko8[[#This Row],[Toimintamenot, arvio]]</f>
        <v>111824.31892791783</v>
      </c>
      <c r="T90" s="45">
        <f>(Taulukko8[[#This Row],[Palvelut + toimintamenot]]/$S$5)*$T$1</f>
        <v>118303.98753927622</v>
      </c>
    </row>
    <row r="91" spans="1:20" x14ac:dyDescent="0.3">
      <c r="A91" s="30">
        <v>256</v>
      </c>
      <c r="B91" s="31" t="s">
        <v>136</v>
      </c>
      <c r="C91" s="26">
        <v>1554</v>
      </c>
      <c r="D91" s="26">
        <v>580</v>
      </c>
      <c r="E91" s="26">
        <v>63</v>
      </c>
      <c r="F91" s="26">
        <v>22121</v>
      </c>
      <c r="G91" s="26">
        <v>3099.5558057703438</v>
      </c>
      <c r="H91" s="26">
        <v>1859.7334834622061</v>
      </c>
      <c r="I91" s="26">
        <v>10743.50326259495</v>
      </c>
      <c r="J91" s="26">
        <v>0</v>
      </c>
      <c r="K91" s="26">
        <v>761.55589375348575</v>
      </c>
      <c r="L91" s="26">
        <v>48226.350000000006</v>
      </c>
      <c r="M91" s="26">
        <v>5989.98</v>
      </c>
      <c r="N91" s="26">
        <v>208580.23</v>
      </c>
      <c r="O91" s="45">
        <f>SUM(Taulukko8[[#This Row],[Muiden kuin pakolaisten osuus kotoutumiskoulutuksista,  €]:[Palkkatuki, yksityinen, €]])</f>
        <v>276161.35263981065</v>
      </c>
      <c r="P91" s="26">
        <f>Taulukko8[[#This Row],[Palvelut yhteensä, €]]/Taulukko8[[#This Row],[Työttömät 2022]]</f>
        <v>4383.5135339652488</v>
      </c>
      <c r="Q91" s="45">
        <v>63852.388525164148</v>
      </c>
      <c r="R91" s="26">
        <f>Taulukko8[[#This Row],[Toimintamenot, arvio]]/Taulukko8[[#This Row],[Työttömät 2022]]</f>
        <v>1013.5299765899071</v>
      </c>
      <c r="S91" s="45">
        <f>Taulukko8[[#This Row],[Palvelut yhteensä, €]]+Taulukko8[[#This Row],[Toimintamenot, arvio]]</f>
        <v>340013.74116497481</v>
      </c>
      <c r="T91" s="45">
        <f>(Taulukko8[[#This Row],[Palvelut + toimintamenot]]/$S$5)*$T$1</f>
        <v>359715.86309318786</v>
      </c>
    </row>
    <row r="92" spans="1:20" x14ac:dyDescent="0.3">
      <c r="A92" s="30">
        <v>257</v>
      </c>
      <c r="B92" s="31" t="s">
        <v>137</v>
      </c>
      <c r="C92" s="26">
        <v>40722</v>
      </c>
      <c r="D92" s="26">
        <v>20712</v>
      </c>
      <c r="E92" s="26">
        <v>1372</v>
      </c>
      <c r="F92" s="26">
        <v>433524</v>
      </c>
      <c r="G92" s="26">
        <v>501081.90925484663</v>
      </c>
      <c r="H92" s="26">
        <v>300649.14555290795</v>
      </c>
      <c r="I92" s="26">
        <v>263789.59451883601</v>
      </c>
      <c r="J92" s="26">
        <v>123875.50627697138</v>
      </c>
      <c r="K92" s="26">
        <v>36508.91266144465</v>
      </c>
      <c r="L92" s="26">
        <v>942032.15</v>
      </c>
      <c r="M92" s="26">
        <v>236983.22000000003</v>
      </c>
      <c r="N92" s="26">
        <v>430612.03</v>
      </c>
      <c r="O92" s="45">
        <f>SUM(Taulukko8[[#This Row],[Muiden kuin pakolaisten osuus kotoutumiskoulutuksista,  €]:[Palkkatuki, yksityinen, €]])</f>
        <v>2334450.5590101602</v>
      </c>
      <c r="P92" s="26">
        <f>Taulukko8[[#This Row],[Palvelut yhteensä, €]]/Taulukko8[[#This Row],[Työttömät 2022]]</f>
        <v>1701.4945765380176</v>
      </c>
      <c r="Q92" s="45">
        <v>1294405.1317427063</v>
      </c>
      <c r="R92" s="26">
        <f>Taulukko8[[#This Row],[Toimintamenot, arvio]]/Taulukko8[[#This Row],[Työttömät 2022]]</f>
        <v>943.44397357340108</v>
      </c>
      <c r="S92" s="45">
        <f>Taulukko8[[#This Row],[Palvelut yhteensä, €]]+Taulukko8[[#This Row],[Toimintamenot, arvio]]</f>
        <v>3628855.6907528667</v>
      </c>
      <c r="T92" s="45">
        <f>(Taulukko8[[#This Row],[Palvelut + toimintamenot]]/$S$5)*$T$1</f>
        <v>3839130.0080029243</v>
      </c>
    </row>
    <row r="93" spans="1:20" x14ac:dyDescent="0.3">
      <c r="A93" s="30">
        <v>260</v>
      </c>
      <c r="B93" s="31" t="s">
        <v>138</v>
      </c>
      <c r="C93" s="26">
        <v>9727</v>
      </c>
      <c r="D93" s="26">
        <v>3751</v>
      </c>
      <c r="E93" s="26">
        <v>526</v>
      </c>
      <c r="F93" s="26">
        <v>176959</v>
      </c>
      <c r="G93" s="26">
        <v>39388.593095514669</v>
      </c>
      <c r="H93" s="26">
        <v>23633.1558573088</v>
      </c>
      <c r="I93" s="26">
        <v>71903.438878105444</v>
      </c>
      <c r="J93" s="26">
        <v>6263.4461855670106</v>
      </c>
      <c r="K93" s="26">
        <v>4321.779305189094</v>
      </c>
      <c r="L93" s="26">
        <v>423902.35000000003</v>
      </c>
      <c r="M93" s="26">
        <v>43403.020000000004</v>
      </c>
      <c r="N93" s="26">
        <v>659307.9</v>
      </c>
      <c r="O93" s="45">
        <f>SUM(Taulukko8[[#This Row],[Muiden kuin pakolaisten osuus kotoutumiskoulutuksista,  €]:[Palkkatuki, yksityinen, €]])</f>
        <v>1232735.0902261704</v>
      </c>
      <c r="P93" s="26">
        <f>Taulukko8[[#This Row],[Palvelut yhteensä, €]]/Taulukko8[[#This Row],[Työttömät 2022]]</f>
        <v>2343.6028331296015</v>
      </c>
      <c r="Q93" s="45">
        <v>468257.04198583262</v>
      </c>
      <c r="R93" s="26">
        <f>Taulukko8[[#This Row],[Toimintamenot, arvio]]/Taulukko8[[#This Row],[Työttömät 2022]]</f>
        <v>890.22251328105062</v>
      </c>
      <c r="S93" s="45">
        <f>Taulukko8[[#This Row],[Palvelut yhteensä, €]]+Taulukko8[[#This Row],[Toimintamenot, arvio]]</f>
        <v>1700992.132212003</v>
      </c>
      <c r="T93" s="45">
        <f>(Taulukko8[[#This Row],[Palvelut + toimintamenot]]/$S$5)*$T$1</f>
        <v>1799556.2498648581</v>
      </c>
    </row>
    <row r="94" spans="1:20" x14ac:dyDescent="0.3">
      <c r="A94" s="30">
        <v>261</v>
      </c>
      <c r="B94" s="31" t="s">
        <v>139</v>
      </c>
      <c r="C94" s="26">
        <v>6637</v>
      </c>
      <c r="D94" s="26">
        <v>3461</v>
      </c>
      <c r="E94" s="26">
        <v>328</v>
      </c>
      <c r="F94" s="26">
        <v>97238</v>
      </c>
      <c r="G94" s="26">
        <v>27859.185410738126</v>
      </c>
      <c r="H94" s="26">
        <v>16715.511246442875</v>
      </c>
      <c r="I94" s="26">
        <v>56662.320169309416</v>
      </c>
      <c r="J94" s="26">
        <v>67278.078247422687</v>
      </c>
      <c r="K94" s="26">
        <v>16628.805463414636</v>
      </c>
      <c r="L94" s="26">
        <v>417382.1</v>
      </c>
      <c r="M94" s="26">
        <v>193906.08000000002</v>
      </c>
      <c r="N94" s="26">
        <v>99074.73000000001</v>
      </c>
      <c r="O94" s="45">
        <f>SUM(Taulukko8[[#This Row],[Muiden kuin pakolaisten osuus kotoutumiskoulutuksista,  €]:[Palkkatuki, yksityinen, €]])</f>
        <v>867647.62512658956</v>
      </c>
      <c r="P94" s="26">
        <f>Taulukko8[[#This Row],[Palvelut yhteensä, €]]/Taulukko8[[#This Row],[Työttömät 2022]]</f>
        <v>2645.2671497761876</v>
      </c>
      <c r="Q94" s="45">
        <v>347247.51031003869</v>
      </c>
      <c r="R94" s="26">
        <f>Taulukko8[[#This Row],[Toimintamenot, arvio]]/Taulukko8[[#This Row],[Työttömät 2022]]</f>
        <v>1058.6814338720692</v>
      </c>
      <c r="S94" s="45">
        <f>Taulukko8[[#This Row],[Palvelut yhteensä, €]]+Taulukko8[[#This Row],[Toimintamenot, arvio]]</f>
        <v>1214895.1354366282</v>
      </c>
      <c r="T94" s="45">
        <f>(Taulukko8[[#This Row],[Palvelut + toimintamenot]]/$S$5)*$T$1</f>
        <v>1285292.3258747393</v>
      </c>
    </row>
    <row r="95" spans="1:20" x14ac:dyDescent="0.3">
      <c r="A95" s="30">
        <v>263</v>
      </c>
      <c r="B95" s="31" t="s">
        <v>140</v>
      </c>
      <c r="C95" s="26">
        <v>7597</v>
      </c>
      <c r="D95" s="26">
        <v>3173</v>
      </c>
      <c r="E95" s="26">
        <v>334</v>
      </c>
      <c r="F95" s="26">
        <v>100304</v>
      </c>
      <c r="G95" s="26">
        <v>29850.43037844661</v>
      </c>
      <c r="H95" s="26">
        <v>17910.258227067967</v>
      </c>
      <c r="I95" s="26">
        <v>129487.0767939762</v>
      </c>
      <c r="J95" s="26">
        <v>37431.982010582011</v>
      </c>
      <c r="K95" s="26">
        <v>3910.1075343105217</v>
      </c>
      <c r="L95" s="26">
        <v>91771.7</v>
      </c>
      <c r="M95" s="26">
        <v>24701.18</v>
      </c>
      <c r="N95" s="26">
        <v>287439.83</v>
      </c>
      <c r="O95" s="45">
        <f>SUM(Taulukko8[[#This Row],[Muiden kuin pakolaisten osuus kotoutumiskoulutuksista,  €]:[Palkkatuki, yksityinen, €]])</f>
        <v>592652.13456593663</v>
      </c>
      <c r="P95" s="26">
        <f>Taulukko8[[#This Row],[Palvelut yhteensä, €]]/Taulukko8[[#This Row],[Työttömät 2022]]</f>
        <v>1774.4075885207683</v>
      </c>
      <c r="Q95" s="45">
        <v>310516.32611778547</v>
      </c>
      <c r="R95" s="26">
        <f>Taulukko8[[#This Row],[Toimintamenot, arvio]]/Taulukko8[[#This Row],[Työttömät 2022]]</f>
        <v>929.68959915504638</v>
      </c>
      <c r="S95" s="45">
        <f>Taulukko8[[#This Row],[Palvelut yhteensä, €]]+Taulukko8[[#This Row],[Toimintamenot, arvio]]</f>
        <v>903168.46068372205</v>
      </c>
      <c r="T95" s="45">
        <f>(Taulukko8[[#This Row],[Palvelut + toimintamenot]]/$S$5)*$T$1</f>
        <v>955502.62539465178</v>
      </c>
    </row>
    <row r="96" spans="1:20" x14ac:dyDescent="0.3">
      <c r="A96" s="30">
        <v>265</v>
      </c>
      <c r="B96" s="31" t="s">
        <v>141</v>
      </c>
      <c r="C96" s="26">
        <v>1064</v>
      </c>
      <c r="D96" s="26">
        <v>407</v>
      </c>
      <c r="E96" s="26">
        <v>54</v>
      </c>
      <c r="F96" s="26">
        <v>15924</v>
      </c>
      <c r="G96" s="26">
        <v>0</v>
      </c>
      <c r="H96" s="26">
        <v>0</v>
      </c>
      <c r="I96" s="26">
        <v>0</v>
      </c>
      <c r="J96" s="26">
        <v>3332.4806607929518</v>
      </c>
      <c r="K96" s="26">
        <v>652.76219464584494</v>
      </c>
      <c r="L96" s="26">
        <v>11090.3</v>
      </c>
      <c r="M96" s="26">
        <v>8090.42</v>
      </c>
      <c r="N96" s="26">
        <v>14034.58</v>
      </c>
      <c r="O96" s="45">
        <f>SUM(Taulukko8[[#This Row],[Muiden kuin pakolaisten osuus kotoutumiskoulutuksista,  €]:[Palkkatuki, yksityinen, €]])</f>
        <v>37200.542855438798</v>
      </c>
      <c r="P96" s="26">
        <f>Taulukko8[[#This Row],[Palvelut yhteensä, €]]/Taulukko8[[#This Row],[Työttömät 2022]]</f>
        <v>688.89894176738517</v>
      </c>
      <c r="Q96" s="45">
        <v>45964.713840907454</v>
      </c>
      <c r="R96" s="26">
        <f>Taulukko8[[#This Row],[Toimintamenot, arvio]]/Taulukko8[[#This Row],[Työttömät 2022]]</f>
        <v>851.1984044612492</v>
      </c>
      <c r="S96" s="45">
        <f>Taulukko8[[#This Row],[Palvelut yhteensä, €]]+Taulukko8[[#This Row],[Toimintamenot, arvio]]</f>
        <v>83165.256696346245</v>
      </c>
      <c r="T96" s="45">
        <f>(Taulukko8[[#This Row],[Palvelut + toimintamenot]]/$S$5)*$T$1</f>
        <v>87984.27378079854</v>
      </c>
    </row>
    <row r="97" spans="1:20" x14ac:dyDescent="0.3">
      <c r="A97" s="30">
        <v>271</v>
      </c>
      <c r="B97" s="31" t="s">
        <v>142</v>
      </c>
      <c r="C97" s="26">
        <v>6903</v>
      </c>
      <c r="D97" s="26">
        <v>2971</v>
      </c>
      <c r="E97" s="26">
        <v>243</v>
      </c>
      <c r="F97" s="26">
        <v>98381</v>
      </c>
      <c r="G97" s="26">
        <v>29876.065220378452</v>
      </c>
      <c r="H97" s="26">
        <v>17925.639132227072</v>
      </c>
      <c r="I97" s="26">
        <v>71681.747470160117</v>
      </c>
      <c r="J97" s="26">
        <v>4499.3450931677016</v>
      </c>
      <c r="K97" s="26">
        <v>6772.359735692944</v>
      </c>
      <c r="L97" s="26">
        <v>33075</v>
      </c>
      <c r="M97" s="26">
        <v>20298.68</v>
      </c>
      <c r="N97" s="26">
        <v>88171.989999999991</v>
      </c>
      <c r="O97" s="45">
        <f>SUM(Taulukko8[[#This Row],[Muiden kuin pakolaisten osuus kotoutumiskoulutuksista,  €]:[Palkkatuki, yksityinen, €]])</f>
        <v>242424.76143124781</v>
      </c>
      <c r="P97" s="26">
        <f>Taulukko8[[#This Row],[Palvelut yhteensä, €]]/Taulukko8[[#This Row],[Työttömät 2022]]</f>
        <v>997.63276309155481</v>
      </c>
      <c r="Q97" s="45">
        <v>328903.8853234892</v>
      </c>
      <c r="R97" s="26">
        <f>Taulukko8[[#This Row],[Toimintamenot, arvio]]/Taulukko8[[#This Row],[Työttömät 2022]]</f>
        <v>1353.5139313723835</v>
      </c>
      <c r="S97" s="45">
        <f>Taulukko8[[#This Row],[Palvelut yhteensä, €]]+Taulukko8[[#This Row],[Toimintamenot, arvio]]</f>
        <v>571328.64675473701</v>
      </c>
      <c r="T97" s="45">
        <f>(Taulukko8[[#This Row],[Palvelut + toimintamenot]]/$S$5)*$T$1</f>
        <v>604434.32836888451</v>
      </c>
    </row>
    <row r="98" spans="1:20" x14ac:dyDescent="0.3">
      <c r="A98" s="30">
        <v>272</v>
      </c>
      <c r="B98" s="31" t="s">
        <v>143</v>
      </c>
      <c r="C98" s="26">
        <v>48006</v>
      </c>
      <c r="D98" s="26">
        <v>21832</v>
      </c>
      <c r="E98" s="26">
        <v>1732</v>
      </c>
      <c r="F98" s="26">
        <v>593125</v>
      </c>
      <c r="G98" s="26">
        <v>412695.22341227747</v>
      </c>
      <c r="H98" s="26">
        <v>247617.13404736647</v>
      </c>
      <c r="I98" s="26">
        <v>1101872.5002956369</v>
      </c>
      <c r="J98" s="26">
        <v>490370.8784126984</v>
      </c>
      <c r="K98" s="26">
        <v>75341.519887340648</v>
      </c>
      <c r="L98" s="26">
        <v>261313.91</v>
      </c>
      <c r="M98" s="26">
        <v>265794.76</v>
      </c>
      <c r="N98" s="26">
        <v>1103369.69</v>
      </c>
      <c r="O98" s="45">
        <f>SUM(Taulukko8[[#This Row],[Muiden kuin pakolaisten osuus kotoutumiskoulutuksista,  €]:[Palkkatuki, yksityinen, €]])</f>
        <v>3545680.3926430424</v>
      </c>
      <c r="P98" s="26">
        <f>Taulukko8[[#This Row],[Palvelut yhteensä, €]]/Taulukko8[[#This Row],[Työttömät 2022]]</f>
        <v>2047.1595800479458</v>
      </c>
      <c r="Q98" s="45">
        <v>1901477.5508188938</v>
      </c>
      <c r="R98" s="26">
        <f>Taulukko8[[#This Row],[Toimintamenot, arvio]]/Taulukko8[[#This Row],[Työttömät 2022]]</f>
        <v>1097.85077991853</v>
      </c>
      <c r="S98" s="45">
        <f>Taulukko8[[#This Row],[Palvelut yhteensä, €]]+Taulukko8[[#This Row],[Toimintamenot, arvio]]</f>
        <v>5447157.943461936</v>
      </c>
      <c r="T98" s="45">
        <f>(Taulukko8[[#This Row],[Palvelut + toimintamenot]]/$S$5)*$T$1</f>
        <v>5762793.9221627191</v>
      </c>
    </row>
    <row r="99" spans="1:20" x14ac:dyDescent="0.3">
      <c r="A99" s="30">
        <v>273</v>
      </c>
      <c r="B99" s="31" t="s">
        <v>144</v>
      </c>
      <c r="C99" s="26">
        <v>3999</v>
      </c>
      <c r="D99" s="26">
        <v>1894</v>
      </c>
      <c r="E99" s="26">
        <v>196</v>
      </c>
      <c r="F99" s="26">
        <v>47301</v>
      </c>
      <c r="G99" s="26">
        <v>26956.863616058345</v>
      </c>
      <c r="H99" s="26">
        <v>16174.118169635007</v>
      </c>
      <c r="I99" s="26">
        <v>54827.103321720439</v>
      </c>
      <c r="J99" s="26">
        <v>53822.462597938145</v>
      </c>
      <c r="K99" s="26">
        <v>9936.7252159428917</v>
      </c>
      <c r="L99" s="26">
        <v>163874.88</v>
      </c>
      <c r="M99" s="26">
        <v>96888.66</v>
      </c>
      <c r="N99" s="26">
        <v>67810.819999999992</v>
      </c>
      <c r="O99" s="45">
        <f>SUM(Taulukko8[[#This Row],[Muiden kuin pakolaisten osuus kotoutumiskoulutuksista,  €]:[Palkkatuki, yksityinen, €]])</f>
        <v>463334.76930523646</v>
      </c>
      <c r="P99" s="26">
        <f>Taulukko8[[#This Row],[Palvelut yhteensä, €]]/Taulukko8[[#This Row],[Työttömät 2022]]</f>
        <v>2363.9529046185535</v>
      </c>
      <c r="Q99" s="45">
        <v>168917.03331182399</v>
      </c>
      <c r="R99" s="26">
        <f>Taulukko8[[#This Row],[Toimintamenot, arvio]]/Taulukko8[[#This Row],[Työttömät 2022]]</f>
        <v>861.82159852971427</v>
      </c>
      <c r="S99" s="45">
        <f>Taulukko8[[#This Row],[Palvelut yhteensä, €]]+Taulukko8[[#This Row],[Toimintamenot, arvio]]</f>
        <v>632251.80261706049</v>
      </c>
      <c r="T99" s="45">
        <f>(Taulukko8[[#This Row],[Palvelut + toimintamenot]]/$S$5)*$T$1</f>
        <v>668887.68110189459</v>
      </c>
    </row>
    <row r="100" spans="1:20" x14ac:dyDescent="0.3">
      <c r="A100" s="30">
        <v>275</v>
      </c>
      <c r="B100" s="31" t="s">
        <v>145</v>
      </c>
      <c r="C100" s="26">
        <v>2521</v>
      </c>
      <c r="D100" s="26">
        <v>1088</v>
      </c>
      <c r="E100" s="26">
        <v>109</v>
      </c>
      <c r="F100" s="26">
        <v>37602</v>
      </c>
      <c r="G100" s="26">
        <v>8233.9345069319061</v>
      </c>
      <c r="H100" s="26">
        <v>4940.3607041591431</v>
      </c>
      <c r="I100" s="26">
        <v>28539.993399870556</v>
      </c>
      <c r="J100" s="26">
        <v>4998.720991189427</v>
      </c>
      <c r="K100" s="26">
        <v>1317.612578081428</v>
      </c>
      <c r="L100" s="26">
        <v>90860.860000000015</v>
      </c>
      <c r="M100" s="26">
        <v>18122.34</v>
      </c>
      <c r="N100" s="26">
        <v>52596.84</v>
      </c>
      <c r="O100" s="45">
        <f>SUM(Taulukko8[[#This Row],[Muiden kuin pakolaisten osuus kotoutumiskoulutuksista,  €]:[Palkkatuki, yksityinen, €]])</f>
        <v>201376.72767330057</v>
      </c>
      <c r="P100" s="26">
        <f>Taulukko8[[#This Row],[Palvelut yhteensä, €]]/Taulukko8[[#This Row],[Työttömät 2022]]</f>
        <v>1847.4929144339501</v>
      </c>
      <c r="Q100" s="45">
        <v>108538.38042236891</v>
      </c>
      <c r="R100" s="26">
        <f>Taulukko8[[#This Row],[Toimintamenot, arvio]]/Taulukko8[[#This Row],[Työttömät 2022]]</f>
        <v>995.76495800338444</v>
      </c>
      <c r="S100" s="45">
        <f>Taulukko8[[#This Row],[Palvelut yhteensä, €]]+Taulukko8[[#This Row],[Toimintamenot, arvio]]</f>
        <v>309915.10809566948</v>
      </c>
      <c r="T100" s="45">
        <f>(Taulukko8[[#This Row],[Palvelut + toimintamenot]]/$S$5)*$T$1</f>
        <v>327873.16245598893</v>
      </c>
    </row>
    <row r="101" spans="1:20" x14ac:dyDescent="0.3">
      <c r="A101" s="30">
        <v>276</v>
      </c>
      <c r="B101" s="31" t="s">
        <v>146</v>
      </c>
      <c r="C101" s="26">
        <v>15157</v>
      </c>
      <c r="D101" s="26">
        <v>7339</v>
      </c>
      <c r="E101" s="26">
        <v>646</v>
      </c>
      <c r="F101" s="26">
        <v>209241</v>
      </c>
      <c r="G101" s="26">
        <v>113253.90010004872</v>
      </c>
      <c r="H101" s="26">
        <v>67952.340060029223</v>
      </c>
      <c r="I101" s="26">
        <v>206743.73577659533</v>
      </c>
      <c r="J101" s="26">
        <v>25053.784742268042</v>
      </c>
      <c r="K101" s="26">
        <v>5307.7365611257692</v>
      </c>
      <c r="L101" s="26">
        <v>280205.75</v>
      </c>
      <c r="M101" s="26">
        <v>91451.88</v>
      </c>
      <c r="N101" s="26">
        <v>559989.11</v>
      </c>
      <c r="O101" s="45">
        <f>SUM(Taulukko8[[#This Row],[Muiden kuin pakolaisten osuus kotoutumiskoulutuksista,  €]:[Palkkatuki, yksityinen, €]])</f>
        <v>1236704.3371400184</v>
      </c>
      <c r="P101" s="26">
        <f>Taulukko8[[#This Row],[Palvelut yhteensä, €]]/Taulukko8[[#This Row],[Työttömät 2022]]</f>
        <v>1914.402998668759</v>
      </c>
      <c r="Q101" s="45">
        <v>553679.50611247576</v>
      </c>
      <c r="R101" s="26">
        <f>Taulukko8[[#This Row],[Toimintamenot, arvio]]/Taulukko8[[#This Row],[Työttömät 2022]]</f>
        <v>857.08901874996252</v>
      </c>
      <c r="S101" s="45">
        <f>Taulukko8[[#This Row],[Palvelut yhteensä, €]]+Taulukko8[[#This Row],[Toimintamenot, arvio]]</f>
        <v>1790383.843252494</v>
      </c>
      <c r="T101" s="45">
        <f>(Taulukko8[[#This Row],[Palvelut + toimintamenot]]/$S$5)*$T$1</f>
        <v>1894127.770357335</v>
      </c>
    </row>
    <row r="102" spans="1:20" x14ac:dyDescent="0.3">
      <c r="A102" s="30">
        <v>280</v>
      </c>
      <c r="B102" s="31" t="s">
        <v>147</v>
      </c>
      <c r="C102" s="26">
        <v>2024</v>
      </c>
      <c r="D102" s="26">
        <v>960</v>
      </c>
      <c r="E102" s="26">
        <v>52</v>
      </c>
      <c r="F102" s="26">
        <v>20526</v>
      </c>
      <c r="G102" s="26">
        <v>7605.3381330135589</v>
      </c>
      <c r="H102" s="26">
        <v>4563.2028798081355</v>
      </c>
      <c r="I102" s="26">
        <v>20305.815208929063</v>
      </c>
      <c r="J102" s="26">
        <v>8454.6703174603172</v>
      </c>
      <c r="K102" s="26">
        <v>2261.9855855321675</v>
      </c>
      <c r="L102" s="26">
        <v>6828.8099999999995</v>
      </c>
      <c r="M102" s="26">
        <v>38961.82</v>
      </c>
      <c r="N102" s="26">
        <v>5490.8200000000006</v>
      </c>
      <c r="O102" s="45">
        <f>SUM(Taulukko8[[#This Row],[Muiden kuin pakolaisten osuus kotoutumiskoulutuksista,  €]:[Palkkatuki, yksityinen, €]])</f>
        <v>86867.123991729692</v>
      </c>
      <c r="P102" s="26">
        <f>Taulukko8[[#This Row],[Palvelut yhteensä, €]]/Taulukko8[[#This Row],[Työttömät 2022]]</f>
        <v>1670.5216152255709</v>
      </c>
      <c r="Q102" s="45">
        <v>65803.545977843823</v>
      </c>
      <c r="R102" s="26">
        <f>Taulukko8[[#This Row],[Toimintamenot, arvio]]/Taulukko8[[#This Row],[Työttömät 2022]]</f>
        <v>1265.4528072662274</v>
      </c>
      <c r="S102" s="45">
        <f>Taulukko8[[#This Row],[Palvelut yhteensä, €]]+Taulukko8[[#This Row],[Toimintamenot, arvio]]</f>
        <v>152670.6699695735</v>
      </c>
      <c r="T102" s="45">
        <f>(Taulukko8[[#This Row],[Palvelut + toimintamenot]]/$S$5)*$T$1</f>
        <v>161517.18347898801</v>
      </c>
    </row>
    <row r="103" spans="1:20" x14ac:dyDescent="0.3">
      <c r="A103" s="30">
        <v>284</v>
      </c>
      <c r="B103" s="31" t="s">
        <v>148</v>
      </c>
      <c r="C103" s="26">
        <v>2227</v>
      </c>
      <c r="D103" s="26">
        <v>966</v>
      </c>
      <c r="E103" s="26">
        <v>62</v>
      </c>
      <c r="F103" s="26">
        <v>21229</v>
      </c>
      <c r="G103" s="26">
        <v>795.25197681357088</v>
      </c>
      <c r="H103" s="26">
        <v>477.15118608814248</v>
      </c>
      <c r="I103" s="26">
        <v>508.77452902565852</v>
      </c>
      <c r="J103" s="26">
        <v>1897.0382885572137</v>
      </c>
      <c r="K103" s="26">
        <v>583.07120708748619</v>
      </c>
      <c r="L103" s="26">
        <v>44680.31</v>
      </c>
      <c r="M103" s="26">
        <v>21409.8</v>
      </c>
      <c r="N103" s="26">
        <v>8505.93</v>
      </c>
      <c r="O103" s="45">
        <f>SUM(Taulukko8[[#This Row],[Muiden kuin pakolaisten osuus kotoutumiskoulutuksista,  €]:[Palkkatuki, yksityinen, €]])</f>
        <v>78062.075210758485</v>
      </c>
      <c r="P103" s="26">
        <f>Taulukko8[[#This Row],[Palvelut yhteensä, €]]/Taulukko8[[#This Row],[Työttömät 2022]]</f>
        <v>1259.065729205782</v>
      </c>
      <c r="Q103" s="45">
        <v>59586.094834843061</v>
      </c>
      <c r="R103" s="26">
        <f>Taulukko8[[#This Row],[Toimintamenot, arvio]]/Taulukko8[[#This Row],[Työttömät 2022]]</f>
        <v>961.06604572327512</v>
      </c>
      <c r="S103" s="45">
        <f>Taulukko8[[#This Row],[Palvelut yhteensä, €]]+Taulukko8[[#This Row],[Toimintamenot, arvio]]</f>
        <v>137648.17004560155</v>
      </c>
      <c r="T103" s="45">
        <f>(Taulukko8[[#This Row],[Palvelut + toimintamenot]]/$S$5)*$T$1</f>
        <v>145624.20366160182</v>
      </c>
    </row>
    <row r="104" spans="1:20" x14ac:dyDescent="0.3">
      <c r="A104" s="30">
        <v>285</v>
      </c>
      <c r="B104" s="31" t="s">
        <v>149</v>
      </c>
      <c r="C104" s="26">
        <v>50617</v>
      </c>
      <c r="D104" s="26">
        <v>22543</v>
      </c>
      <c r="E104" s="26">
        <v>2915</v>
      </c>
      <c r="F104" s="26">
        <v>954972</v>
      </c>
      <c r="G104" s="26">
        <v>525036.49171106378</v>
      </c>
      <c r="H104" s="26">
        <v>315021.89502663823</v>
      </c>
      <c r="I104" s="26">
        <v>678911.51005465735</v>
      </c>
      <c r="J104" s="26">
        <v>277323.14386792452</v>
      </c>
      <c r="K104" s="26">
        <v>29043.9309046136</v>
      </c>
      <c r="L104" s="26">
        <v>1557351.67</v>
      </c>
      <c r="M104" s="26">
        <v>337011.12</v>
      </c>
      <c r="N104" s="26">
        <v>2296657.15</v>
      </c>
      <c r="O104" s="45">
        <f>SUM(Taulukko8[[#This Row],[Muiden kuin pakolaisten osuus kotoutumiskoulutuksista,  €]:[Palkkatuki, yksityinen, €]])</f>
        <v>5491320.4198538344</v>
      </c>
      <c r="P104" s="26">
        <f>Taulukko8[[#This Row],[Palvelut yhteensä, €]]/Taulukko8[[#This Row],[Työttömät 2022]]</f>
        <v>1883.8148953186396</v>
      </c>
      <c r="Q104" s="45">
        <v>3048748.8633501618</v>
      </c>
      <c r="R104" s="26">
        <f>Taulukko8[[#This Row],[Toimintamenot, arvio]]/Taulukko8[[#This Row],[Työttömät 2022]]</f>
        <v>1045.882971989764</v>
      </c>
      <c r="S104" s="45">
        <f>Taulukko8[[#This Row],[Palvelut yhteensä, €]]+Taulukko8[[#This Row],[Toimintamenot, arvio]]</f>
        <v>8540069.2832039967</v>
      </c>
      <c r="T104" s="45">
        <f>(Taulukko8[[#This Row],[Palvelut + toimintamenot]]/$S$5)*$T$1</f>
        <v>9034924.2432317268</v>
      </c>
    </row>
    <row r="105" spans="1:20" x14ac:dyDescent="0.3">
      <c r="A105" s="30">
        <v>286</v>
      </c>
      <c r="B105" s="31" t="s">
        <v>150</v>
      </c>
      <c r="C105" s="26">
        <v>79429</v>
      </c>
      <c r="D105" s="26">
        <v>35611</v>
      </c>
      <c r="E105" s="26">
        <v>3648</v>
      </c>
      <c r="F105" s="26">
        <v>1220368</v>
      </c>
      <c r="G105" s="26">
        <v>544984.76304892311</v>
      </c>
      <c r="H105" s="26">
        <v>326990.85782935383</v>
      </c>
      <c r="I105" s="26">
        <v>704706.11905950936</v>
      </c>
      <c r="J105" s="26">
        <v>488088.73320754716</v>
      </c>
      <c r="K105" s="26">
        <v>36347.258984573047</v>
      </c>
      <c r="L105" s="26">
        <v>2134495.81</v>
      </c>
      <c r="M105" s="26">
        <v>479932.43</v>
      </c>
      <c r="N105" s="26">
        <v>2616361.2400000002</v>
      </c>
      <c r="O105" s="45">
        <f>SUM(Taulukko8[[#This Row],[Muiden kuin pakolaisten osuus kotoutumiskoulutuksista,  €]:[Palkkatuki, yksityinen, €]])</f>
        <v>6786922.4490809832</v>
      </c>
      <c r="P105" s="26">
        <f>Taulukko8[[#This Row],[Palvelut yhteensä, €]]/Taulukko8[[#This Row],[Työttömät 2022]]</f>
        <v>1860.4502327524624</v>
      </c>
      <c r="Q105" s="45">
        <v>3896025.8027134938</v>
      </c>
      <c r="R105" s="26">
        <f>Taulukko8[[#This Row],[Toimintamenot, arvio]]/Taulukko8[[#This Row],[Työttömät 2022]]</f>
        <v>1067.9895292526026</v>
      </c>
      <c r="S105" s="45">
        <f>Taulukko8[[#This Row],[Palvelut yhteensä, €]]+Taulukko8[[#This Row],[Toimintamenot, arvio]]</f>
        <v>10682948.251794476</v>
      </c>
      <c r="T105" s="45">
        <f>(Taulukko8[[#This Row],[Palvelut + toimintamenot]]/$S$5)*$T$1</f>
        <v>11301972.495604441</v>
      </c>
    </row>
    <row r="106" spans="1:20" x14ac:dyDescent="0.3">
      <c r="A106" s="30">
        <v>287</v>
      </c>
      <c r="B106" s="31" t="s">
        <v>151</v>
      </c>
      <c r="C106" s="26">
        <v>6242</v>
      </c>
      <c r="D106" s="26">
        <v>2632</v>
      </c>
      <c r="E106" s="26">
        <v>130</v>
      </c>
      <c r="F106" s="26">
        <v>42956</v>
      </c>
      <c r="G106" s="26">
        <v>12569.933858730747</v>
      </c>
      <c r="H106" s="26">
        <v>7541.9603152384479</v>
      </c>
      <c r="I106" s="26">
        <v>33561.000136979987</v>
      </c>
      <c r="J106" s="26">
        <v>42273.351587301586</v>
      </c>
      <c r="K106" s="26">
        <v>5654.9639638304188</v>
      </c>
      <c r="L106" s="26">
        <v>39269.599999999999</v>
      </c>
      <c r="M106" s="26">
        <v>26718.48</v>
      </c>
      <c r="N106" s="26">
        <v>71453.55</v>
      </c>
      <c r="O106" s="45">
        <f>SUM(Taulukko8[[#This Row],[Muiden kuin pakolaisten osuus kotoutumiskoulutuksista,  €]:[Palkkatuki, yksityinen, €]])</f>
        <v>226472.90600335045</v>
      </c>
      <c r="P106" s="26">
        <f>Taulukko8[[#This Row],[Palvelut yhteensä, €]]/Taulukko8[[#This Row],[Työttömät 2022]]</f>
        <v>1742.0992769488496</v>
      </c>
      <c r="Q106" s="45">
        <v>137711.05529690435</v>
      </c>
      <c r="R106" s="26">
        <f>Taulukko8[[#This Row],[Toimintamenot, arvio]]/Taulukko8[[#This Row],[Työttömät 2022]]</f>
        <v>1059.3158099761872</v>
      </c>
      <c r="S106" s="45">
        <f>Taulukko8[[#This Row],[Palvelut yhteensä, €]]+Taulukko8[[#This Row],[Toimintamenot, arvio]]</f>
        <v>364183.9613002548</v>
      </c>
      <c r="T106" s="45">
        <f>(Taulukko8[[#This Row],[Palvelut + toimintamenot]]/$S$5)*$T$1</f>
        <v>385286.62846086186</v>
      </c>
    </row>
    <row r="107" spans="1:20" x14ac:dyDescent="0.3">
      <c r="A107" s="30">
        <v>288</v>
      </c>
      <c r="B107" s="31" t="s">
        <v>152</v>
      </c>
      <c r="C107" s="26">
        <v>6405</v>
      </c>
      <c r="D107" s="26">
        <v>2959</v>
      </c>
      <c r="E107" s="26">
        <v>112</v>
      </c>
      <c r="F107" s="26">
        <v>48597</v>
      </c>
      <c r="G107" s="26">
        <v>22851.224297804631</v>
      </c>
      <c r="H107" s="26">
        <v>13710.734578682777</v>
      </c>
      <c r="I107" s="26">
        <v>61011.454030532237</v>
      </c>
      <c r="J107" s="26">
        <v>11272.893756613756</v>
      </c>
      <c r="K107" s="26">
        <v>4871.9689534538993</v>
      </c>
      <c r="L107" s="26">
        <v>58637.81</v>
      </c>
      <c r="M107" s="26">
        <v>41677.94</v>
      </c>
      <c r="N107" s="26">
        <v>72262.710000000006</v>
      </c>
      <c r="O107" s="45">
        <f>SUM(Taulukko8[[#This Row],[Muiden kuin pakolaisten osuus kotoutumiskoulutuksista,  €]:[Palkkatuki, yksityinen, €]])</f>
        <v>263445.5113192827</v>
      </c>
      <c r="P107" s="26">
        <f>Taulukko8[[#This Row],[Palvelut yhteensä, €]]/Taulukko8[[#This Row],[Työttömät 2022]]</f>
        <v>2352.1920653507382</v>
      </c>
      <c r="Q107" s="45">
        <v>155795.32904049868</v>
      </c>
      <c r="R107" s="26">
        <f>Taulukko8[[#This Row],[Toimintamenot, arvio]]/Taulukko8[[#This Row],[Työttömät 2022]]</f>
        <v>1391.029723575881</v>
      </c>
      <c r="S107" s="45">
        <f>Taulukko8[[#This Row],[Palvelut yhteensä, €]]+Taulukko8[[#This Row],[Toimintamenot, arvio]]</f>
        <v>419240.8403597814</v>
      </c>
      <c r="T107" s="45">
        <f>(Taulukko8[[#This Row],[Palvelut + toimintamenot]]/$S$5)*$T$1</f>
        <v>443533.78253839526</v>
      </c>
    </row>
    <row r="108" spans="1:20" x14ac:dyDescent="0.3">
      <c r="A108" s="30">
        <v>290</v>
      </c>
      <c r="B108" s="31" t="s">
        <v>153</v>
      </c>
      <c r="C108" s="26">
        <v>7755</v>
      </c>
      <c r="D108" s="26">
        <v>3120</v>
      </c>
      <c r="E108" s="26">
        <v>362</v>
      </c>
      <c r="F108" s="26">
        <v>123698</v>
      </c>
      <c r="G108" s="26">
        <v>305507.38377540105</v>
      </c>
      <c r="H108" s="26">
        <v>183304.43026524063</v>
      </c>
      <c r="I108" s="26">
        <v>324089.95033582888</v>
      </c>
      <c r="J108" s="26">
        <v>26685.671351351353</v>
      </c>
      <c r="K108" s="26">
        <v>2409.2188818117475</v>
      </c>
      <c r="L108" s="26">
        <v>252259.58999999997</v>
      </c>
      <c r="M108" s="26">
        <v>54342.16</v>
      </c>
      <c r="N108" s="26">
        <v>477165.20999999996</v>
      </c>
      <c r="O108" s="45">
        <f>SUM(Taulukko8[[#This Row],[Muiden kuin pakolaisten osuus kotoutumiskoulutuksista,  €]:[Palkkatuki, yksityinen, €]])</f>
        <v>1320256.2308342326</v>
      </c>
      <c r="P108" s="26">
        <f>Taulukko8[[#This Row],[Palvelut yhteensä, €]]/Taulukko8[[#This Row],[Työttömät 2022]]</f>
        <v>3647.1166597630736</v>
      </c>
      <c r="Q108" s="45">
        <v>439575.27708550467</v>
      </c>
      <c r="R108" s="26">
        <f>Taulukko8[[#This Row],[Toimintamenot, arvio]]/Taulukko8[[#This Row],[Työttömät 2022]]</f>
        <v>1214.2963455400682</v>
      </c>
      <c r="S108" s="45">
        <f>Taulukko8[[#This Row],[Palvelut yhteensä, €]]+Taulukko8[[#This Row],[Toimintamenot, arvio]]</f>
        <v>1759831.5079197374</v>
      </c>
      <c r="T108" s="45">
        <f>(Taulukko8[[#This Row],[Palvelut + toimintamenot]]/$S$5)*$T$1</f>
        <v>1861805.0776447405</v>
      </c>
    </row>
    <row r="109" spans="1:20" x14ac:dyDescent="0.3">
      <c r="A109" s="30">
        <v>291</v>
      </c>
      <c r="B109" s="31" t="s">
        <v>154</v>
      </c>
      <c r="C109" s="26">
        <v>2119</v>
      </c>
      <c r="D109" s="26">
        <v>792</v>
      </c>
      <c r="E109" s="26">
        <v>89</v>
      </c>
      <c r="F109" s="26">
        <v>24563</v>
      </c>
      <c r="G109" s="26">
        <v>634.62476743851573</v>
      </c>
      <c r="H109" s="26">
        <v>380.77486046310941</v>
      </c>
      <c r="I109" s="26">
        <v>923.99369135624897</v>
      </c>
      <c r="J109" s="26">
        <v>0</v>
      </c>
      <c r="K109" s="26">
        <v>781.09454912264221</v>
      </c>
      <c r="L109" s="26">
        <v>56008.160000000003</v>
      </c>
      <c r="M109" s="26">
        <v>13659.599999999999</v>
      </c>
      <c r="N109" s="26">
        <v>67790.259999999995</v>
      </c>
      <c r="O109" s="45">
        <f>SUM(Taulukko8[[#This Row],[Muiden kuin pakolaisten osuus kotoutumiskoulutuksista,  €]:[Palkkatuki, yksityinen, €]])</f>
        <v>139543.88310094201</v>
      </c>
      <c r="P109" s="26">
        <f>Taulukko8[[#This Row],[Palvelut yhteensä, €]]/Taulukko8[[#This Row],[Työttömät 2022]]</f>
        <v>1567.908798886989</v>
      </c>
      <c r="Q109" s="45">
        <v>67357.134597395168</v>
      </c>
      <c r="R109" s="26">
        <f>Taulukko8[[#This Row],[Toimintamenot, arvio]]/Taulukko8[[#This Row],[Työttömät 2022]]</f>
        <v>756.82173704938396</v>
      </c>
      <c r="S109" s="45">
        <f>Taulukko8[[#This Row],[Palvelut yhteensä, €]]+Taulukko8[[#This Row],[Toimintamenot, arvio]]</f>
        <v>206901.01769833718</v>
      </c>
      <c r="T109" s="45">
        <f>(Taulukko8[[#This Row],[Palvelut + toimintamenot]]/$S$5)*$T$1</f>
        <v>218889.91280533269</v>
      </c>
    </row>
    <row r="110" spans="1:20" x14ac:dyDescent="0.3">
      <c r="A110" s="30">
        <v>297</v>
      </c>
      <c r="B110" s="31" t="s">
        <v>155</v>
      </c>
      <c r="C110" s="26">
        <v>122594</v>
      </c>
      <c r="D110" s="26">
        <v>58516</v>
      </c>
      <c r="E110" s="26">
        <v>5626</v>
      </c>
      <c r="F110" s="26">
        <v>1663735</v>
      </c>
      <c r="G110" s="26">
        <v>601142.57004940056</v>
      </c>
      <c r="H110" s="26">
        <v>360685.54202964035</v>
      </c>
      <c r="I110" s="26">
        <v>2607674.0986729343</v>
      </c>
      <c r="J110" s="26">
        <v>628857.29777777777</v>
      </c>
      <c r="K110" s="26">
        <v>65863.068826440096</v>
      </c>
      <c r="L110" s="26">
        <v>783144.08000000007</v>
      </c>
      <c r="M110" s="26">
        <v>637258.43999999994</v>
      </c>
      <c r="N110" s="26">
        <v>2912766.59</v>
      </c>
      <c r="O110" s="45">
        <f>SUM(Taulukko8[[#This Row],[Muiden kuin pakolaisten osuus kotoutumiskoulutuksista,  €]:[Palkkatuki, yksityinen, €]])</f>
        <v>7996249.1173067912</v>
      </c>
      <c r="P110" s="26">
        <f>Taulukko8[[#This Row],[Palvelut yhteensä, €]]/Taulukko8[[#This Row],[Työttömät 2022]]</f>
        <v>1421.3027225927465</v>
      </c>
      <c r="Q110" s="45">
        <v>5150511.2441535108</v>
      </c>
      <c r="R110" s="26">
        <f>Taulukko8[[#This Row],[Toimintamenot, arvio]]/Taulukko8[[#This Row],[Työttömät 2022]]</f>
        <v>915.48369074893549</v>
      </c>
      <c r="S110" s="45">
        <f>Taulukko8[[#This Row],[Palvelut yhteensä, €]]+Taulukko8[[#This Row],[Toimintamenot, arvio]]</f>
        <v>13146760.361460302</v>
      </c>
      <c r="T110" s="45">
        <f>(Taulukko8[[#This Row],[Palvelut + toimintamenot]]/$S$5)*$T$1</f>
        <v>13908550.384166511</v>
      </c>
    </row>
    <row r="111" spans="1:20" x14ac:dyDescent="0.3">
      <c r="A111" s="30">
        <v>300</v>
      </c>
      <c r="B111" s="31" t="s">
        <v>156</v>
      </c>
      <c r="C111" s="26">
        <v>3437</v>
      </c>
      <c r="D111" s="26">
        <v>1456</v>
      </c>
      <c r="E111" s="26">
        <v>55</v>
      </c>
      <c r="F111" s="26">
        <v>21734</v>
      </c>
      <c r="G111" s="26">
        <v>4427.6165219574796</v>
      </c>
      <c r="H111" s="26">
        <v>2656.5699131744877</v>
      </c>
      <c r="I111" s="26">
        <v>7214.9899704257577</v>
      </c>
      <c r="J111" s="26">
        <v>3911.1681673306771</v>
      </c>
      <c r="K111" s="26">
        <v>729.33115641349445</v>
      </c>
      <c r="L111" s="26">
        <v>520.82000000000005</v>
      </c>
      <c r="M111" s="26">
        <v>22787.86</v>
      </c>
      <c r="N111" s="26">
        <v>68354.45</v>
      </c>
      <c r="O111" s="45">
        <f>SUM(Taulukko8[[#This Row],[Muiden kuin pakolaisten osuus kotoutumiskoulutuksista,  €]:[Palkkatuki, yksityinen, €]])</f>
        <v>106175.18920734442</v>
      </c>
      <c r="P111" s="26">
        <f>Taulukko8[[#This Row],[Palvelut yhteensä, €]]/Taulukko8[[#This Row],[Työttömät 2022]]</f>
        <v>1930.4579855880804</v>
      </c>
      <c r="Q111" s="45">
        <v>76808.001816908363</v>
      </c>
      <c r="R111" s="26">
        <f>Taulukko8[[#This Row],[Toimintamenot, arvio]]/Taulukko8[[#This Row],[Työttömät 2022]]</f>
        <v>1396.5091239437884</v>
      </c>
      <c r="S111" s="45">
        <f>Taulukko8[[#This Row],[Palvelut yhteensä, €]]+Taulukko8[[#This Row],[Toimintamenot, arvio]]</f>
        <v>182983.1910242528</v>
      </c>
      <c r="T111" s="45">
        <f>(Taulukko8[[#This Row],[Palvelut + toimintamenot]]/$S$5)*$T$1</f>
        <v>193586.16585703788</v>
      </c>
    </row>
    <row r="112" spans="1:20" x14ac:dyDescent="0.3">
      <c r="A112" s="30">
        <v>301</v>
      </c>
      <c r="B112" s="31" t="s">
        <v>157</v>
      </c>
      <c r="C112" s="26">
        <v>19890</v>
      </c>
      <c r="D112" s="26">
        <v>8515</v>
      </c>
      <c r="E112" s="26">
        <v>619</v>
      </c>
      <c r="F112" s="26">
        <v>205409</v>
      </c>
      <c r="G112" s="26">
        <v>120940.64855867418</v>
      </c>
      <c r="H112" s="26">
        <v>72564.389135204503</v>
      </c>
      <c r="I112" s="26">
        <v>197077.94521957482</v>
      </c>
      <c r="J112" s="26">
        <v>93868.036015936246</v>
      </c>
      <c r="K112" s="26">
        <v>8208.2906512718728</v>
      </c>
      <c r="L112" s="26">
        <v>584509.62</v>
      </c>
      <c r="M112" s="26">
        <v>83349.42</v>
      </c>
      <c r="N112" s="26">
        <v>354950.94</v>
      </c>
      <c r="O112" s="45">
        <f>SUM(Taulukko8[[#This Row],[Muiden kuin pakolaisten osuus kotoutumiskoulutuksista,  €]:[Palkkatuki, yksityinen, €]])</f>
        <v>1394528.6410219874</v>
      </c>
      <c r="P112" s="26">
        <f>Taulukko8[[#This Row],[Palvelut yhteensä, €]]/Taulukko8[[#This Row],[Työttömät 2022]]</f>
        <v>2252.8734103747779</v>
      </c>
      <c r="Q112" s="45">
        <v>725915.83901763731</v>
      </c>
      <c r="R112" s="26">
        <f>Taulukko8[[#This Row],[Toimintamenot, arvio]]/Taulukko8[[#This Row],[Työttömät 2022]]</f>
        <v>1172.7234879121766</v>
      </c>
      <c r="S112" s="45">
        <f>Taulukko8[[#This Row],[Palvelut yhteensä, €]]+Taulukko8[[#This Row],[Toimintamenot, arvio]]</f>
        <v>2120444.4800396245</v>
      </c>
      <c r="T112" s="45">
        <f>(Taulukko8[[#This Row],[Palvelut + toimintamenot]]/$S$5)*$T$1</f>
        <v>2243313.7956873025</v>
      </c>
    </row>
    <row r="113" spans="1:20" x14ac:dyDescent="0.3">
      <c r="A113" s="30">
        <v>304</v>
      </c>
      <c r="B113" s="31" t="s">
        <v>158</v>
      </c>
      <c r="C113" s="26">
        <v>950</v>
      </c>
      <c r="D113" s="26">
        <v>417</v>
      </c>
      <c r="E113" s="26">
        <v>34</v>
      </c>
      <c r="F113" s="26">
        <v>9019</v>
      </c>
      <c r="G113" s="26">
        <v>10073.19170630523</v>
      </c>
      <c r="H113" s="26">
        <v>6043.9150237831373</v>
      </c>
      <c r="I113" s="26">
        <v>6444.4773676583409</v>
      </c>
      <c r="J113" s="26">
        <v>1897.0382885572137</v>
      </c>
      <c r="K113" s="26">
        <v>319.74872646733115</v>
      </c>
      <c r="L113" s="26">
        <v>52878.99</v>
      </c>
      <c r="M113" s="26">
        <v>6156.52</v>
      </c>
      <c r="N113" s="26">
        <v>21288.23</v>
      </c>
      <c r="O113" s="45">
        <f>SUM(Taulukko8[[#This Row],[Muiden kuin pakolaisten osuus kotoutumiskoulutuksista,  €]:[Palkkatuki, yksityinen, €]])</f>
        <v>95028.919406466026</v>
      </c>
      <c r="P113" s="26">
        <f>Taulukko8[[#This Row],[Palvelut yhteensä, €]]/Taulukko8[[#This Row],[Työttömät 2022]]</f>
        <v>2794.9682178372359</v>
      </c>
      <c r="Q113" s="45">
        <v>25314.757610601042</v>
      </c>
      <c r="R113" s="26">
        <f>Taulukko8[[#This Row],[Toimintamenot, arvio]]/Taulukko8[[#This Row],[Työttömät 2022]]</f>
        <v>744.55169442944236</v>
      </c>
      <c r="S113" s="45">
        <f>Taulukko8[[#This Row],[Palvelut yhteensä, €]]+Taulukko8[[#This Row],[Toimintamenot, arvio]]</f>
        <v>120343.67701706706</v>
      </c>
      <c r="T113" s="45">
        <f>(Taulukko8[[#This Row],[Palvelut + toimintamenot]]/$S$5)*$T$1</f>
        <v>127317.00047674844</v>
      </c>
    </row>
    <row r="114" spans="1:20" x14ac:dyDescent="0.3">
      <c r="A114" s="30">
        <v>305</v>
      </c>
      <c r="B114" s="31" t="s">
        <v>159</v>
      </c>
      <c r="C114" s="26">
        <v>15146</v>
      </c>
      <c r="D114" s="26">
        <v>6523</v>
      </c>
      <c r="E114" s="26">
        <v>569</v>
      </c>
      <c r="F114" s="26">
        <v>206523</v>
      </c>
      <c r="G114" s="26">
        <v>46104.464103657752</v>
      </c>
      <c r="H114" s="26">
        <v>27662.67846219465</v>
      </c>
      <c r="I114" s="26">
        <v>126939.9532557839</v>
      </c>
      <c r="J114" s="26">
        <v>4833.529942196531</v>
      </c>
      <c r="K114" s="26">
        <v>6591.8307851836016</v>
      </c>
      <c r="L114" s="26">
        <v>334762.98</v>
      </c>
      <c r="M114" s="26">
        <v>103061.70000000001</v>
      </c>
      <c r="N114" s="26">
        <v>809363.66999999993</v>
      </c>
      <c r="O114" s="45">
        <f>SUM(Taulukko8[[#This Row],[Muiden kuin pakolaisten osuus kotoutumiskoulutuksista,  €]:[Palkkatuki, yksityinen, €]])</f>
        <v>1413216.3424453586</v>
      </c>
      <c r="P114" s="26">
        <f>Taulukko8[[#This Row],[Palvelut yhteensä, €]]/Taulukko8[[#This Row],[Työttömät 2022]]</f>
        <v>2483.6842573732138</v>
      </c>
      <c r="Q114" s="45">
        <v>585407.69864305959</v>
      </c>
      <c r="R114" s="26">
        <f>Taulukko8[[#This Row],[Toimintamenot, arvio]]/Taulukko8[[#This Row],[Työttömät 2022]]</f>
        <v>1028.8360257347269</v>
      </c>
      <c r="S114" s="45">
        <f>Taulukko8[[#This Row],[Palvelut yhteensä, €]]+Taulukko8[[#This Row],[Toimintamenot, arvio]]</f>
        <v>1998624.0410884181</v>
      </c>
      <c r="T114" s="45">
        <f>(Taulukko8[[#This Row],[Palvelut + toimintamenot]]/$S$5)*$T$1</f>
        <v>2114434.4621945349</v>
      </c>
    </row>
    <row r="115" spans="1:20" x14ac:dyDescent="0.3">
      <c r="A115" s="30">
        <v>309</v>
      </c>
      <c r="B115" s="31" t="s">
        <v>160</v>
      </c>
      <c r="C115" s="26">
        <v>6457</v>
      </c>
      <c r="D115" s="26">
        <v>2503</v>
      </c>
      <c r="E115" s="26">
        <v>394</v>
      </c>
      <c r="F115" s="26">
        <v>126560</v>
      </c>
      <c r="G115" s="26">
        <v>96740.630073069289</v>
      </c>
      <c r="H115" s="26">
        <v>58044.378043841571</v>
      </c>
      <c r="I115" s="26">
        <v>176598.94489301907</v>
      </c>
      <c r="J115" s="26">
        <v>15658.615463917526</v>
      </c>
      <c r="K115" s="26">
        <v>3237.226323658751</v>
      </c>
      <c r="L115" s="26">
        <v>238288.2</v>
      </c>
      <c r="M115" s="26">
        <v>20149.12</v>
      </c>
      <c r="N115" s="26">
        <v>309324.90000000002</v>
      </c>
      <c r="O115" s="45">
        <f>SUM(Taulukko8[[#This Row],[Muiden kuin pakolaisten osuus kotoutumiskoulutuksista,  €]:[Palkkatuki, yksityinen, €]])</f>
        <v>821301.38472443691</v>
      </c>
      <c r="P115" s="26">
        <f>Taulukko8[[#This Row],[Palvelut yhteensä, €]]/Taulukko8[[#This Row],[Työttömät 2022]]</f>
        <v>2084.5212810264898</v>
      </c>
      <c r="Q115" s="45">
        <v>334894.58707229909</v>
      </c>
      <c r="R115" s="26">
        <f>Taulukko8[[#This Row],[Toimintamenot, arvio]]/Taulukko8[[#This Row],[Työttömät 2022]]</f>
        <v>849.98626160482002</v>
      </c>
      <c r="S115" s="45">
        <f>Taulukko8[[#This Row],[Palvelut yhteensä, €]]+Taulukko8[[#This Row],[Toimintamenot, arvio]]</f>
        <v>1156195.9717967361</v>
      </c>
      <c r="T115" s="45">
        <f>(Taulukko8[[#This Row],[Palvelut + toimintamenot]]/$S$5)*$T$1</f>
        <v>1223191.8347615669</v>
      </c>
    </row>
    <row r="116" spans="1:20" x14ac:dyDescent="0.3">
      <c r="A116" s="30">
        <v>312</v>
      </c>
      <c r="B116" s="31" t="s">
        <v>161</v>
      </c>
      <c r="C116" s="26">
        <v>1196</v>
      </c>
      <c r="D116" s="26">
        <v>451</v>
      </c>
      <c r="E116" s="26">
        <v>34</v>
      </c>
      <c r="F116" s="26">
        <v>13031</v>
      </c>
      <c r="G116" s="26">
        <v>0</v>
      </c>
      <c r="H116" s="26">
        <v>0</v>
      </c>
      <c r="I116" s="26">
        <v>0</v>
      </c>
      <c r="J116" s="26">
        <v>1666.2403303964759</v>
      </c>
      <c r="K116" s="26">
        <v>410.99841885108765</v>
      </c>
      <c r="L116" s="26">
        <v>38593.78</v>
      </c>
      <c r="M116" s="26">
        <v>0</v>
      </c>
      <c r="N116" s="26">
        <v>3241.13</v>
      </c>
      <c r="O116" s="45">
        <f>SUM(Taulukko8[[#This Row],[Muiden kuin pakolaisten osuus kotoutumiskoulutuksista,  €]:[Palkkatuki, yksityinen, €]])</f>
        <v>43912.148749247557</v>
      </c>
      <c r="P116" s="26">
        <f>Taulukko8[[#This Row],[Palvelut yhteensä, €]]/Taulukko8[[#This Row],[Työttömät 2022]]</f>
        <v>1291.5337867425751</v>
      </c>
      <c r="Q116" s="45">
        <v>37614.05338237033</v>
      </c>
      <c r="R116" s="26">
        <f>Taulukko8[[#This Row],[Toimintamenot, arvio]]/Taulukko8[[#This Row],[Työttömät 2022]]</f>
        <v>1106.2956877167744</v>
      </c>
      <c r="S116" s="45">
        <f>Taulukko8[[#This Row],[Palvelut yhteensä, €]]+Taulukko8[[#This Row],[Toimintamenot, arvio]]</f>
        <v>81526.202131617887</v>
      </c>
      <c r="T116" s="45">
        <f>(Taulukko8[[#This Row],[Palvelut + toimintamenot]]/$S$5)*$T$1</f>
        <v>86250.244075446069</v>
      </c>
    </row>
    <row r="117" spans="1:20" x14ac:dyDescent="0.3">
      <c r="A117" s="30">
        <v>316</v>
      </c>
      <c r="B117" s="31" t="s">
        <v>162</v>
      </c>
      <c r="C117" s="26">
        <v>4198</v>
      </c>
      <c r="D117" s="26">
        <v>1958</v>
      </c>
      <c r="E117" s="26">
        <v>183</v>
      </c>
      <c r="F117" s="26">
        <v>56206</v>
      </c>
      <c r="G117" s="26">
        <v>20214.856943616545</v>
      </c>
      <c r="H117" s="26">
        <v>12128.914166169927</v>
      </c>
      <c r="I117" s="26">
        <v>9803.054970807987</v>
      </c>
      <c r="J117" s="26">
        <v>10658.023742603551</v>
      </c>
      <c r="K117" s="26">
        <v>2489.1544113436121</v>
      </c>
      <c r="L117" s="26">
        <v>102734.26</v>
      </c>
      <c r="M117" s="26">
        <v>25199.54</v>
      </c>
      <c r="N117" s="26">
        <v>227690.28999999998</v>
      </c>
      <c r="O117" s="45">
        <f>SUM(Taulukko8[[#This Row],[Muiden kuin pakolaisten osuus kotoutumiskoulutuksista,  €]:[Palkkatuki, yksityinen, €]])</f>
        <v>390703.23729092506</v>
      </c>
      <c r="P117" s="26">
        <f>Taulukko8[[#This Row],[Palvelut yhteensä, €]]/Taulukko8[[#This Row],[Työttömät 2022]]</f>
        <v>2134.9903677099728</v>
      </c>
      <c r="Q117" s="45">
        <v>165166.59896503988</v>
      </c>
      <c r="R117" s="26">
        <f>Taulukko8[[#This Row],[Toimintamenot, arvio]]/Taulukko8[[#This Row],[Työttömät 2022]]</f>
        <v>902.54972112043652</v>
      </c>
      <c r="S117" s="45">
        <f>Taulukko8[[#This Row],[Palvelut yhteensä, €]]+Taulukko8[[#This Row],[Toimintamenot, arvio]]</f>
        <v>555869.83625596494</v>
      </c>
      <c r="T117" s="45">
        <f>(Taulukko8[[#This Row],[Palvelut + toimintamenot]]/$S$5)*$T$1</f>
        <v>588079.75592746737</v>
      </c>
    </row>
    <row r="118" spans="1:20" x14ac:dyDescent="0.3">
      <c r="A118" s="30">
        <v>317</v>
      </c>
      <c r="B118" s="31" t="s">
        <v>163</v>
      </c>
      <c r="C118" s="26">
        <v>2474</v>
      </c>
      <c r="D118" s="26">
        <v>1003</v>
      </c>
      <c r="E118" s="26">
        <v>75</v>
      </c>
      <c r="F118" s="26">
        <v>23916</v>
      </c>
      <c r="G118" s="26">
        <v>64.3917096419801</v>
      </c>
      <c r="H118" s="26">
        <v>38.635025785188056</v>
      </c>
      <c r="I118" s="26">
        <v>177.29043750807807</v>
      </c>
      <c r="J118" s="26">
        <v>2416.7649710982655</v>
      </c>
      <c r="K118" s="26">
        <v>868.87049013843614</v>
      </c>
      <c r="L118" s="26">
        <v>14571.4</v>
      </c>
      <c r="M118" s="26">
        <v>15549.86</v>
      </c>
      <c r="N118" s="26">
        <v>160998.79999999999</v>
      </c>
      <c r="O118" s="45">
        <f>SUM(Taulukko8[[#This Row],[Muiden kuin pakolaisten osuus kotoutumiskoulutuksista,  €]:[Palkkatuki, yksityinen, €]])</f>
        <v>194621.62092452997</v>
      </c>
      <c r="P118" s="26">
        <f>Taulukko8[[#This Row],[Palvelut yhteensä, €]]/Taulukko8[[#This Row],[Työttömät 2022]]</f>
        <v>2594.9549456603995</v>
      </c>
      <c r="Q118" s="45">
        <v>67792.016001837139</v>
      </c>
      <c r="R118" s="26">
        <f>Taulukko8[[#This Row],[Toimintamenot, arvio]]/Taulukko8[[#This Row],[Työttömät 2022]]</f>
        <v>903.89354669116187</v>
      </c>
      <c r="S118" s="45">
        <f>Taulukko8[[#This Row],[Palvelut yhteensä, €]]+Taulukko8[[#This Row],[Toimintamenot, arvio]]</f>
        <v>262413.63692636712</v>
      </c>
      <c r="T118" s="45">
        <f>(Taulukko8[[#This Row],[Palvelut + toimintamenot]]/$S$5)*$T$1</f>
        <v>277619.21494987584</v>
      </c>
    </row>
    <row r="119" spans="1:20" x14ac:dyDescent="0.3">
      <c r="A119" s="30">
        <v>320</v>
      </c>
      <c r="B119" s="31" t="s">
        <v>164</v>
      </c>
      <c r="C119" s="26">
        <v>6996</v>
      </c>
      <c r="D119" s="26">
        <v>2731</v>
      </c>
      <c r="E119" s="26">
        <v>406</v>
      </c>
      <c r="F119" s="26">
        <v>102337</v>
      </c>
      <c r="G119" s="26">
        <v>37728.330040048189</v>
      </c>
      <c r="H119" s="26">
        <v>22636.998024028911</v>
      </c>
      <c r="I119" s="26">
        <v>76735.004439813769</v>
      </c>
      <c r="J119" s="26">
        <v>53822.462597938145</v>
      </c>
      <c r="K119" s="26">
        <v>20583.216518738849</v>
      </c>
      <c r="L119" s="26">
        <v>127078.12</v>
      </c>
      <c r="M119" s="26">
        <v>81783.899999999994</v>
      </c>
      <c r="N119" s="26">
        <v>153368.44</v>
      </c>
      <c r="O119" s="45">
        <f>SUM(Taulukko8[[#This Row],[Muiden kuin pakolaisten osuus kotoutumiskoulutuksista,  €]:[Palkkatuki, yksityinen, €]])</f>
        <v>536008.14158051973</v>
      </c>
      <c r="P119" s="26">
        <f>Taulukko8[[#This Row],[Palvelut yhteensä, €]]/Taulukko8[[#This Row],[Työttömät 2022]]</f>
        <v>1320.2170974889648</v>
      </c>
      <c r="Q119" s="45">
        <v>365456.59580203652</v>
      </c>
      <c r="R119" s="26">
        <f>Taulukko8[[#This Row],[Toimintamenot, arvio]]/Taulukko8[[#This Row],[Työttömät 2022]]</f>
        <v>900.13939852718352</v>
      </c>
      <c r="S119" s="45">
        <f>Taulukko8[[#This Row],[Palvelut yhteensä, €]]+Taulukko8[[#This Row],[Toimintamenot, arvio]]</f>
        <v>901464.73738255631</v>
      </c>
      <c r="T119" s="45">
        <f>(Taulukko8[[#This Row],[Palvelut + toimintamenot]]/$S$5)*$T$1</f>
        <v>953700.17971804168</v>
      </c>
    </row>
    <row r="120" spans="1:20" x14ac:dyDescent="0.3">
      <c r="A120" s="30">
        <v>322</v>
      </c>
      <c r="B120" s="31" t="s">
        <v>165</v>
      </c>
      <c r="C120" s="26">
        <v>6549</v>
      </c>
      <c r="D120" s="26">
        <v>2748</v>
      </c>
      <c r="E120" s="26">
        <v>210</v>
      </c>
      <c r="F120" s="26">
        <v>60986</v>
      </c>
      <c r="G120" s="26">
        <v>23725.01730827153</v>
      </c>
      <c r="H120" s="26">
        <v>14235.010384962918</v>
      </c>
      <c r="I120" s="26">
        <v>15178.440115932146</v>
      </c>
      <c r="J120" s="26">
        <v>3794.0765771144274</v>
      </c>
      <c r="K120" s="26">
        <v>1974.9186046511629</v>
      </c>
      <c r="L120" s="26">
        <v>44318.03</v>
      </c>
      <c r="M120" s="26">
        <v>61875.92</v>
      </c>
      <c r="N120" s="26">
        <v>151003.20000000001</v>
      </c>
      <c r="O120" s="45">
        <f>SUM(Taulukko8[[#This Row],[Muiden kuin pakolaisten osuus kotoutumiskoulutuksista,  €]:[Palkkatuki, yksityinen, €]])</f>
        <v>292379.59568266064</v>
      </c>
      <c r="P120" s="26">
        <f>Taulukko8[[#This Row],[Palvelut yhteensä, €]]/Taulukko8[[#This Row],[Työttömät 2022]]</f>
        <v>1392.2837889650507</v>
      </c>
      <c r="Q120" s="45">
        <v>171177.04930037865</v>
      </c>
      <c r="R120" s="26">
        <f>Taulukko8[[#This Row],[Toimintamenot, arvio]]/Taulukko8[[#This Row],[Työttömät 2022]]</f>
        <v>815.12880619227928</v>
      </c>
      <c r="S120" s="45">
        <f>Taulukko8[[#This Row],[Palvelut yhteensä, €]]+Taulukko8[[#This Row],[Toimintamenot, arvio]]</f>
        <v>463556.6449830393</v>
      </c>
      <c r="T120" s="45">
        <f>(Taulukko8[[#This Row],[Palvelut + toimintamenot]]/$S$5)*$T$1</f>
        <v>490417.46980969788</v>
      </c>
    </row>
    <row r="121" spans="1:20" x14ac:dyDescent="0.3">
      <c r="A121" s="30">
        <v>398</v>
      </c>
      <c r="B121" s="31" t="s">
        <v>166</v>
      </c>
      <c r="C121" s="26">
        <v>120175</v>
      </c>
      <c r="D121" s="26">
        <v>56108</v>
      </c>
      <c r="E121" s="26">
        <v>7655</v>
      </c>
      <c r="F121" s="26">
        <v>2282753</v>
      </c>
      <c r="G121" s="26">
        <v>1283396.8932739967</v>
      </c>
      <c r="H121" s="26">
        <v>770038.13596439792</v>
      </c>
      <c r="I121" s="26">
        <v>622374.44119544362</v>
      </c>
      <c r="J121" s="26">
        <v>466821.43992603553</v>
      </c>
      <c r="K121" s="26">
        <v>104122.82523953744</v>
      </c>
      <c r="L121" s="26">
        <v>1119481.93</v>
      </c>
      <c r="M121" s="26">
        <v>816644.78</v>
      </c>
      <c r="N121" s="26">
        <v>3916885.0300000003</v>
      </c>
      <c r="O121" s="45">
        <f>SUM(Taulukko8[[#This Row],[Muiden kuin pakolaisten osuus kotoutumiskoulutuksista,  €]:[Palkkatuki, yksityinen, €]])</f>
        <v>7816368.5823254148</v>
      </c>
      <c r="P121" s="26">
        <f>Taulukko8[[#This Row],[Palvelut yhteensä, €]]/Taulukko8[[#This Row],[Työttömät 2022]]</f>
        <v>1021.0801544513931</v>
      </c>
      <c r="Q121" s="45">
        <v>6708083.6438679453</v>
      </c>
      <c r="R121" s="26">
        <f>Taulukko8[[#This Row],[Toimintamenot, arvio]]/Taulukko8[[#This Row],[Työttömät 2022]]</f>
        <v>876.30093322899347</v>
      </c>
      <c r="S121" s="45">
        <f>Taulukko8[[#This Row],[Palvelut yhteensä, €]]+Taulukko8[[#This Row],[Toimintamenot, arvio]]</f>
        <v>14524452.226193361</v>
      </c>
      <c r="T121" s="45">
        <f>(Taulukko8[[#This Row],[Palvelut + toimintamenot]]/$S$5)*$T$1</f>
        <v>15366072.708120063</v>
      </c>
    </row>
    <row r="122" spans="1:20" x14ac:dyDescent="0.3">
      <c r="A122" s="30">
        <v>399</v>
      </c>
      <c r="B122" s="31" t="s">
        <v>167</v>
      </c>
      <c r="C122" s="26">
        <v>7817</v>
      </c>
      <c r="D122" s="26">
        <v>3634</v>
      </c>
      <c r="E122" s="26">
        <v>189</v>
      </c>
      <c r="F122" s="26">
        <v>66862</v>
      </c>
      <c r="G122" s="26">
        <v>63413.027673876953</v>
      </c>
      <c r="H122" s="26">
        <v>38047.816604326174</v>
      </c>
      <c r="I122" s="26">
        <v>169309.13514482058</v>
      </c>
      <c r="J122" s="26">
        <v>39455.128148148142</v>
      </c>
      <c r="K122" s="26">
        <v>8221.4476089534546</v>
      </c>
      <c r="L122" s="26">
        <v>40345.47</v>
      </c>
      <c r="M122" s="26">
        <v>30874.780000000002</v>
      </c>
      <c r="N122" s="26">
        <v>111209.92</v>
      </c>
      <c r="O122" s="45">
        <f>SUM(Taulukko8[[#This Row],[Muiden kuin pakolaisten osuus kotoutumiskoulutuksista,  €]:[Palkkatuki, yksityinen, €]])</f>
        <v>437463.69750624831</v>
      </c>
      <c r="P122" s="26">
        <f>Taulukko8[[#This Row],[Palvelut yhteensä, €]]/Taulukko8[[#This Row],[Työttömät 2022]]</f>
        <v>2314.6227381282979</v>
      </c>
      <c r="Q122" s="45">
        <v>214350.41855064762</v>
      </c>
      <c r="R122" s="26">
        <f>Taulukko8[[#This Row],[Toimintamenot, arvio]]/Taulukko8[[#This Row],[Työttömät 2022]]</f>
        <v>1134.1291986806752</v>
      </c>
      <c r="S122" s="45">
        <f>Taulukko8[[#This Row],[Palvelut yhteensä, €]]+Taulukko8[[#This Row],[Toimintamenot, arvio]]</f>
        <v>651814.11605689593</v>
      </c>
      <c r="T122" s="45">
        <f>(Taulukko8[[#This Row],[Palvelut + toimintamenot]]/$S$5)*$T$1</f>
        <v>689583.53427241556</v>
      </c>
    </row>
    <row r="123" spans="1:20" x14ac:dyDescent="0.3">
      <c r="A123" s="30">
        <v>400</v>
      </c>
      <c r="B123" s="31" t="s">
        <v>168</v>
      </c>
      <c r="C123" s="26">
        <v>8366</v>
      </c>
      <c r="D123" s="26">
        <v>3940</v>
      </c>
      <c r="E123" s="26">
        <v>282</v>
      </c>
      <c r="F123" s="26">
        <v>79058</v>
      </c>
      <c r="G123" s="26">
        <v>141819.93586508679</v>
      </c>
      <c r="H123" s="26">
        <v>85091.961519052071</v>
      </c>
      <c r="I123" s="26">
        <v>90731.45767624244</v>
      </c>
      <c r="J123" s="26">
        <v>9485.1914427860702</v>
      </c>
      <c r="K123" s="26">
        <v>2652.0335548172761</v>
      </c>
      <c r="L123" s="26">
        <v>190580.48000000001</v>
      </c>
      <c r="M123" s="26">
        <v>52504.26</v>
      </c>
      <c r="N123" s="26">
        <v>119751.5</v>
      </c>
      <c r="O123" s="45">
        <f>SUM(Taulukko8[[#This Row],[Muiden kuin pakolaisten osuus kotoutumiskoulutuksista,  €]:[Palkkatuki, yksityinen, €]])</f>
        <v>550796.88419289794</v>
      </c>
      <c r="P123" s="26">
        <f>Taulukko8[[#This Row],[Palvelut yhteensä, €]]/Taulukko8[[#This Row],[Työttömät 2022]]</f>
        <v>1953.1804404003474</v>
      </c>
      <c r="Q123" s="45">
        <v>221901.99658264744</v>
      </c>
      <c r="R123" s="26">
        <f>Taulukko8[[#This Row],[Toimintamenot, arvio]]/Taulukko8[[#This Row],[Työttömät 2022]]</f>
        <v>786.88651270442358</v>
      </c>
      <c r="S123" s="45">
        <f>Taulukko8[[#This Row],[Palvelut yhteensä, €]]+Taulukko8[[#This Row],[Toimintamenot, arvio]]</f>
        <v>772698.88077554537</v>
      </c>
      <c r="T123" s="45">
        <f>(Taulukko8[[#This Row],[Palvelut + toimintamenot]]/$S$5)*$T$1</f>
        <v>817472.97581850714</v>
      </c>
    </row>
    <row r="124" spans="1:20" x14ac:dyDescent="0.3">
      <c r="A124" s="30">
        <v>402</v>
      </c>
      <c r="B124" s="31" t="s">
        <v>169</v>
      </c>
      <c r="C124" s="26">
        <v>9099</v>
      </c>
      <c r="D124" s="26">
        <v>4015</v>
      </c>
      <c r="E124" s="26">
        <v>393</v>
      </c>
      <c r="F124" s="26">
        <v>121766</v>
      </c>
      <c r="G124" s="26">
        <v>43379.762132706579</v>
      </c>
      <c r="H124" s="26">
        <v>26027.857279623946</v>
      </c>
      <c r="I124" s="26">
        <v>188175.4641178647</v>
      </c>
      <c r="J124" s="26">
        <v>37431.982010582011</v>
      </c>
      <c r="K124" s="26">
        <v>4600.8151526468118</v>
      </c>
      <c r="L124" s="26">
        <v>231131.11</v>
      </c>
      <c r="M124" s="26">
        <v>73755.58</v>
      </c>
      <c r="N124" s="26">
        <v>167467.04999999999</v>
      </c>
      <c r="O124" s="45">
        <f>SUM(Taulukko8[[#This Row],[Muiden kuin pakolaisten osuus kotoutumiskoulutuksista,  €]:[Palkkatuki, yksityinen, €]])</f>
        <v>728589.85856071743</v>
      </c>
      <c r="P124" s="26">
        <f>Taulukko8[[#This Row],[Palvelut yhteensä, €]]/Taulukko8[[#This Row],[Työttömät 2022]]</f>
        <v>1853.9182151672198</v>
      </c>
      <c r="Q124" s="45">
        <v>376957.35928834602</v>
      </c>
      <c r="R124" s="26">
        <f>Taulukko8[[#This Row],[Toimintamenot, arvio]]/Taulukko8[[#This Row],[Työttömät 2022]]</f>
        <v>959.17903126805606</v>
      </c>
      <c r="S124" s="45">
        <f>Taulukko8[[#This Row],[Palvelut yhteensä, €]]+Taulukko8[[#This Row],[Toimintamenot, arvio]]</f>
        <v>1105547.2178490635</v>
      </c>
      <c r="T124" s="45">
        <f>(Taulukko8[[#This Row],[Palvelut + toimintamenot]]/$S$5)*$T$1</f>
        <v>1169608.2349386362</v>
      </c>
    </row>
    <row r="125" spans="1:20" x14ac:dyDescent="0.3">
      <c r="A125" s="30">
        <v>403</v>
      </c>
      <c r="B125" s="31" t="s">
        <v>170</v>
      </c>
      <c r="C125" s="26">
        <v>2820</v>
      </c>
      <c r="D125" s="26">
        <v>1055</v>
      </c>
      <c r="E125" s="26">
        <v>67</v>
      </c>
      <c r="F125" s="26">
        <v>22528</v>
      </c>
      <c r="G125" s="26">
        <v>9946.9741041236539</v>
      </c>
      <c r="H125" s="26">
        <v>5968.1844624741925</v>
      </c>
      <c r="I125" s="26">
        <v>16209.018563696223</v>
      </c>
      <c r="J125" s="26">
        <v>23467.009003984062</v>
      </c>
      <c r="K125" s="26">
        <v>888.45795417643865</v>
      </c>
      <c r="L125" s="26">
        <v>34260.449999999997</v>
      </c>
      <c r="M125" s="26">
        <v>15085.3</v>
      </c>
      <c r="N125" s="26">
        <v>43235.25</v>
      </c>
      <c r="O125" s="45">
        <f>SUM(Taulukko8[[#This Row],[Muiden kuin pakolaisten osuus kotoutumiskoulutuksista,  €]:[Palkkatuki, yksityinen, €]])</f>
        <v>139113.66998433092</v>
      </c>
      <c r="P125" s="26">
        <f>Taulukko8[[#This Row],[Palvelut yhteensä, €]]/Taulukko8[[#This Row],[Työttömät 2022]]</f>
        <v>2076.3234326019542</v>
      </c>
      <c r="Q125" s="45">
        <v>79613.999490720147</v>
      </c>
      <c r="R125" s="26">
        <f>Taulukko8[[#This Row],[Toimintamenot, arvio]]/Taulukko8[[#This Row],[Työttömät 2022]]</f>
        <v>1188.268649115226</v>
      </c>
      <c r="S125" s="45">
        <f>Taulukko8[[#This Row],[Palvelut yhteensä, €]]+Taulukko8[[#This Row],[Toimintamenot, arvio]]</f>
        <v>218727.66947505105</v>
      </c>
      <c r="T125" s="45">
        <f>(Taulukko8[[#This Row],[Palvelut + toimintamenot]]/$S$5)*$T$1</f>
        <v>231401.86081304293</v>
      </c>
    </row>
    <row r="126" spans="1:20" x14ac:dyDescent="0.3">
      <c r="A126" s="30">
        <v>405</v>
      </c>
      <c r="B126" s="31" t="s">
        <v>171</v>
      </c>
      <c r="C126" s="26">
        <v>72650</v>
      </c>
      <c r="D126" s="26">
        <v>33075</v>
      </c>
      <c r="E126" s="26">
        <v>3364</v>
      </c>
      <c r="F126" s="26">
        <v>1158180</v>
      </c>
      <c r="G126" s="26">
        <v>735674.15782770456</v>
      </c>
      <c r="H126" s="26">
        <v>441404.49469662271</v>
      </c>
      <c r="I126" s="26">
        <v>951281.78952150815</v>
      </c>
      <c r="J126" s="26">
        <v>887434.06037735846</v>
      </c>
      <c r="K126" s="26">
        <v>33517.592989063523</v>
      </c>
      <c r="L126" s="26">
        <v>1161251.77</v>
      </c>
      <c r="M126" s="26">
        <v>443737.1</v>
      </c>
      <c r="N126" s="26">
        <v>2105270.81</v>
      </c>
      <c r="O126" s="45">
        <f>SUM(Taulukko8[[#This Row],[Muiden kuin pakolaisten osuus kotoutumiskoulutuksista,  €]:[Palkkatuki, yksityinen, €]])</f>
        <v>6023897.6175845526</v>
      </c>
      <c r="P126" s="26">
        <f>Taulukko8[[#This Row],[Palvelut yhteensä, €]]/Taulukko8[[#This Row],[Työttömät 2022]]</f>
        <v>1790.6948922665138</v>
      </c>
      <c r="Q126" s="45">
        <v>3697490.5636551548</v>
      </c>
      <c r="R126" s="26">
        <f>Taulukko8[[#This Row],[Toimintamenot, arvio]]/Taulukko8[[#This Row],[Työttömät 2022]]</f>
        <v>1099.1351259379176</v>
      </c>
      <c r="S126" s="45">
        <f>Taulukko8[[#This Row],[Palvelut yhteensä, €]]+Taulukko8[[#This Row],[Toimintamenot, arvio]]</f>
        <v>9721388.1812397074</v>
      </c>
      <c r="T126" s="45">
        <f>(Taulukko8[[#This Row],[Palvelut + toimintamenot]]/$S$5)*$T$1</f>
        <v>10284694.75409184</v>
      </c>
    </row>
    <row r="127" spans="1:20" x14ac:dyDescent="0.3">
      <c r="A127" s="30">
        <v>407</v>
      </c>
      <c r="B127" s="31" t="s">
        <v>172</v>
      </c>
      <c r="C127" s="26">
        <v>2518</v>
      </c>
      <c r="D127" s="26">
        <v>1162</v>
      </c>
      <c r="E127" s="26">
        <v>115</v>
      </c>
      <c r="F127" s="26">
        <v>32580</v>
      </c>
      <c r="G127" s="26">
        <v>18906.256734417697</v>
      </c>
      <c r="H127" s="26">
        <v>11343.754040650618</v>
      </c>
      <c r="I127" s="26">
        <v>9953.011086066901</v>
      </c>
      <c r="J127" s="26">
        <v>17342.570878775994</v>
      </c>
      <c r="K127" s="26">
        <v>3060.1493848878536</v>
      </c>
      <c r="L127" s="26">
        <v>29577.13</v>
      </c>
      <c r="M127" s="26">
        <v>26704.800000000003</v>
      </c>
      <c r="N127" s="26">
        <v>28762.5</v>
      </c>
      <c r="O127" s="45">
        <f>SUM(Taulukko8[[#This Row],[Muiden kuin pakolaisten osuus kotoutumiskoulutuksista,  €]:[Palkkatuki, yksityinen, €]])</f>
        <v>126743.91539038137</v>
      </c>
      <c r="P127" s="26">
        <f>Taulukko8[[#This Row],[Palvelut yhteensä, €]]/Taulukko8[[#This Row],[Työttömät 2022]]</f>
        <v>1102.1210033946206</v>
      </c>
      <c r="Q127" s="45">
        <v>97276.550299815848</v>
      </c>
      <c r="R127" s="26">
        <f>Taulukko8[[#This Row],[Toimintamenot, arvio]]/Taulukko8[[#This Row],[Työttömät 2022]]</f>
        <v>845.8830460853552</v>
      </c>
      <c r="S127" s="45">
        <f>Taulukko8[[#This Row],[Palvelut yhteensä, €]]+Taulukko8[[#This Row],[Toimintamenot, arvio]]</f>
        <v>224020.46569019722</v>
      </c>
      <c r="T127" s="45">
        <f>(Taulukko8[[#This Row],[Palvelut + toimintamenot]]/$S$5)*$T$1</f>
        <v>237001.34850487681</v>
      </c>
    </row>
    <row r="128" spans="1:20" x14ac:dyDescent="0.3">
      <c r="A128" s="30">
        <v>408</v>
      </c>
      <c r="B128" s="31" t="s">
        <v>173</v>
      </c>
      <c r="C128" s="26">
        <v>14099</v>
      </c>
      <c r="D128" s="26">
        <v>6235</v>
      </c>
      <c r="E128" s="26">
        <v>343</v>
      </c>
      <c r="F128" s="26">
        <v>124984</v>
      </c>
      <c r="G128" s="26">
        <v>87703.198503431733</v>
      </c>
      <c r="H128" s="26">
        <v>52621.919102059037</v>
      </c>
      <c r="I128" s="26">
        <v>142916.10270185818</v>
      </c>
      <c r="J128" s="26">
        <v>39111.681673306768</v>
      </c>
      <c r="K128" s="26">
        <v>4548.3743027241562</v>
      </c>
      <c r="L128" s="26">
        <v>112372.79000000001</v>
      </c>
      <c r="M128" s="26">
        <v>96079.44</v>
      </c>
      <c r="N128" s="26">
        <v>347346.77</v>
      </c>
      <c r="O128" s="45">
        <f>SUM(Taulukko8[[#This Row],[Muiden kuin pakolaisten osuus kotoutumiskoulutuksista,  €]:[Palkkatuki, yksityinen, €]])</f>
        <v>794997.07777994825</v>
      </c>
      <c r="P128" s="26">
        <f>Taulukko8[[#This Row],[Palvelut yhteensä, €]]/Taulukko8[[#This Row],[Työttömät 2022]]</f>
        <v>2317.7757369677793</v>
      </c>
      <c r="Q128" s="45">
        <v>441693.71947568207</v>
      </c>
      <c r="R128" s="26">
        <f>Taulukko8[[#This Row],[Toimintamenot, arvio]]/Taulukko8[[#This Row],[Työttömät 2022]]</f>
        <v>1287.7367914742917</v>
      </c>
      <c r="S128" s="45">
        <f>Taulukko8[[#This Row],[Palvelut yhteensä, €]]+Taulukko8[[#This Row],[Toimintamenot, arvio]]</f>
        <v>1236690.7972556304</v>
      </c>
      <c r="T128" s="45">
        <f>(Taulukko8[[#This Row],[Palvelut + toimintamenot]]/$S$5)*$T$1</f>
        <v>1308350.9389650424</v>
      </c>
    </row>
    <row r="129" spans="1:20" x14ac:dyDescent="0.3">
      <c r="A129" s="30">
        <v>410</v>
      </c>
      <c r="B129" s="31" t="s">
        <v>174</v>
      </c>
      <c r="C129" s="26">
        <v>18775</v>
      </c>
      <c r="D129" s="26">
        <v>8460</v>
      </c>
      <c r="E129" s="26">
        <v>737</v>
      </c>
      <c r="F129" s="26">
        <v>234193</v>
      </c>
      <c r="G129" s="26">
        <v>65516.565085328883</v>
      </c>
      <c r="H129" s="26">
        <v>39309.939051197325</v>
      </c>
      <c r="I129" s="26">
        <v>227089.77506965972</v>
      </c>
      <c r="J129" s="26">
        <v>31658.566277533038</v>
      </c>
      <c r="K129" s="26">
        <v>8908.9951380368111</v>
      </c>
      <c r="L129" s="26">
        <v>477250.13</v>
      </c>
      <c r="M129" s="26">
        <v>80927.14</v>
      </c>
      <c r="N129" s="26">
        <v>341964.52</v>
      </c>
      <c r="O129" s="45">
        <f>SUM(Taulukko8[[#This Row],[Muiden kuin pakolaisten osuus kotoutumiskoulutuksista,  €]:[Palkkatuki, yksityinen, €]])</f>
        <v>1207109.0655364268</v>
      </c>
      <c r="P129" s="26">
        <f>Taulukko8[[#This Row],[Palvelut yhteensä, €]]/Taulukko8[[#This Row],[Työttömät 2022]]</f>
        <v>1637.8684742692358</v>
      </c>
      <c r="Q129" s="45">
        <v>675999.38636923139</v>
      </c>
      <c r="R129" s="26">
        <f>Taulukko8[[#This Row],[Toimintamenot, arvio]]/Taulukko8[[#This Row],[Työttömät 2022]]</f>
        <v>917.23118910343476</v>
      </c>
      <c r="S129" s="45">
        <f>Taulukko8[[#This Row],[Palvelut yhteensä, €]]+Taulukko8[[#This Row],[Toimintamenot, arvio]]</f>
        <v>1883108.4519056582</v>
      </c>
      <c r="T129" s="45">
        <f>(Taulukko8[[#This Row],[Palvelut + toimintamenot]]/$S$5)*$T$1</f>
        <v>1992225.3134665336</v>
      </c>
    </row>
    <row r="130" spans="1:20" x14ac:dyDescent="0.3">
      <c r="A130" s="30">
        <v>416</v>
      </c>
      <c r="B130" s="31" t="s">
        <v>175</v>
      </c>
      <c r="C130" s="26">
        <v>2886</v>
      </c>
      <c r="D130" s="26">
        <v>1311</v>
      </c>
      <c r="E130" s="26">
        <v>103</v>
      </c>
      <c r="F130" s="26">
        <v>33035</v>
      </c>
      <c r="G130" s="26">
        <v>18742.330501313692</v>
      </c>
      <c r="H130" s="26">
        <v>11245.398300788214</v>
      </c>
      <c r="I130" s="26">
        <v>24235.237175843351</v>
      </c>
      <c r="J130" s="26">
        <v>16639.388632075472</v>
      </c>
      <c r="K130" s="26">
        <v>1026.2521040052147</v>
      </c>
      <c r="L130" s="26">
        <v>65131.539999999994</v>
      </c>
      <c r="M130" s="26">
        <v>6705.22</v>
      </c>
      <c r="N130" s="26">
        <v>0</v>
      </c>
      <c r="O130" s="45">
        <f>SUM(Taulukko8[[#This Row],[Muiden kuin pakolaisten osuus kotoutumiskoulutuksista,  €]:[Palkkatuki, yksityinen, €]])</f>
        <v>124983.03621271224</v>
      </c>
      <c r="P130" s="26">
        <f>Taulukko8[[#This Row],[Palvelut yhteensä, €]]/Taulukko8[[#This Row],[Työttömät 2022]]</f>
        <v>1213.4275360457498</v>
      </c>
      <c r="Q130" s="45">
        <v>105464.2635603689</v>
      </c>
      <c r="R130" s="26">
        <f>Taulukko8[[#This Row],[Toimintamenot, arvio]]/Taulukko8[[#This Row],[Työttömät 2022]]</f>
        <v>1023.9248889356204</v>
      </c>
      <c r="S130" s="45">
        <f>Taulukko8[[#This Row],[Palvelut yhteensä, €]]+Taulukko8[[#This Row],[Toimintamenot, arvio]]</f>
        <v>230447.29977308115</v>
      </c>
      <c r="T130" s="45">
        <f>(Taulukko8[[#This Row],[Palvelut + toimintamenot]]/$S$5)*$T$1</f>
        <v>243800.585974399</v>
      </c>
    </row>
    <row r="131" spans="1:20" x14ac:dyDescent="0.3">
      <c r="A131" s="30">
        <v>418</v>
      </c>
      <c r="B131" s="31" t="s">
        <v>176</v>
      </c>
      <c r="C131" s="26">
        <v>24580</v>
      </c>
      <c r="D131" s="26">
        <v>11791</v>
      </c>
      <c r="E131" s="26">
        <v>693</v>
      </c>
      <c r="F131" s="26">
        <v>256177</v>
      </c>
      <c r="G131" s="26">
        <v>96365.330071048462</v>
      </c>
      <c r="H131" s="26">
        <v>57819.198042629076</v>
      </c>
      <c r="I131" s="26">
        <v>140304.88821055659</v>
      </c>
      <c r="J131" s="26">
        <v>62563.261132075473</v>
      </c>
      <c r="K131" s="26">
        <v>6082.0058712583268</v>
      </c>
      <c r="L131" s="26">
        <v>71327.839999999997</v>
      </c>
      <c r="M131" s="26">
        <v>238133.56</v>
      </c>
      <c r="N131" s="26">
        <v>356134.17</v>
      </c>
      <c r="O131" s="45">
        <f>SUM(Taulukko8[[#This Row],[Muiden kuin pakolaisten osuus kotoutumiskoulutuksista,  €]:[Palkkatuki, yksityinen, €]])</f>
        <v>932364.92325651948</v>
      </c>
      <c r="P131" s="26">
        <f>Taulukko8[[#This Row],[Palvelut yhteensä, €]]/Taulukko8[[#This Row],[Työttömät 2022]]</f>
        <v>1345.4039296630872</v>
      </c>
      <c r="Q131" s="45">
        <v>702493.53376040782</v>
      </c>
      <c r="R131" s="26">
        <f>Taulukko8[[#This Row],[Toimintamenot, arvio]]/Taulukko8[[#This Row],[Työttömät 2022]]</f>
        <v>1013.6991829154514</v>
      </c>
      <c r="S131" s="45">
        <f>Taulukko8[[#This Row],[Palvelut yhteensä, €]]+Taulukko8[[#This Row],[Toimintamenot, arvio]]</f>
        <v>1634858.4570169272</v>
      </c>
      <c r="T131" s="45">
        <f>(Taulukko8[[#This Row],[Palvelut + toimintamenot]]/$S$5)*$T$1</f>
        <v>1729590.4538625763</v>
      </c>
    </row>
    <row r="132" spans="1:20" x14ac:dyDescent="0.3">
      <c r="A132" s="30">
        <v>420</v>
      </c>
      <c r="B132" s="31" t="s">
        <v>177</v>
      </c>
      <c r="C132" s="26">
        <v>9177</v>
      </c>
      <c r="D132" s="26">
        <v>3971</v>
      </c>
      <c r="E132" s="26">
        <v>321</v>
      </c>
      <c r="F132" s="26">
        <v>109896</v>
      </c>
      <c r="G132" s="26">
        <v>28857.205626645777</v>
      </c>
      <c r="H132" s="26">
        <v>17314.323375987464</v>
      </c>
      <c r="I132" s="26">
        <v>125178.60391503994</v>
      </c>
      <c r="J132" s="26">
        <v>44918.378412698417</v>
      </c>
      <c r="K132" s="26">
        <v>3757.917720100831</v>
      </c>
      <c r="L132" s="26">
        <v>74746.290000000008</v>
      </c>
      <c r="M132" s="26">
        <v>53753.34</v>
      </c>
      <c r="N132" s="26">
        <v>112376.84</v>
      </c>
      <c r="O132" s="45">
        <f>SUM(Taulukko8[[#This Row],[Muiden kuin pakolaisten osuus kotoutumiskoulutuksista,  €]:[Palkkatuki, yksityinen, €]])</f>
        <v>432045.6934238266</v>
      </c>
      <c r="P132" s="26">
        <f>Taulukko8[[#This Row],[Palvelut yhteensä, €]]/Taulukko8[[#This Row],[Työttömät 2022]]</f>
        <v>1345.9367396380892</v>
      </c>
      <c r="Q132" s="45">
        <v>340210.78097623377</v>
      </c>
      <c r="R132" s="26">
        <f>Taulukko8[[#This Row],[Toimintamenot, arvio]]/Taulukko8[[#This Row],[Työttömät 2022]]</f>
        <v>1059.8466697078934</v>
      </c>
      <c r="S132" s="45">
        <f>Taulukko8[[#This Row],[Palvelut yhteensä, €]]+Taulukko8[[#This Row],[Toimintamenot, arvio]]</f>
        <v>772256.47440006037</v>
      </c>
      <c r="T132" s="45">
        <f>(Taulukko8[[#This Row],[Palvelut + toimintamenot]]/$S$5)*$T$1</f>
        <v>817004.93417215988</v>
      </c>
    </row>
    <row r="133" spans="1:20" x14ac:dyDescent="0.3">
      <c r="A133" s="30">
        <v>421</v>
      </c>
      <c r="B133" s="31" t="s">
        <v>178</v>
      </c>
      <c r="C133" s="26">
        <v>695</v>
      </c>
      <c r="D133" s="26">
        <v>270</v>
      </c>
      <c r="E133" s="26">
        <v>24</v>
      </c>
      <c r="F133" s="26">
        <v>6361</v>
      </c>
      <c r="G133" s="26">
        <v>3943.5086615625864</v>
      </c>
      <c r="H133" s="26">
        <v>2366.1051969375517</v>
      </c>
      <c r="I133" s="26">
        <v>10528.9412194447</v>
      </c>
      <c r="J133" s="26">
        <v>0</v>
      </c>
      <c r="K133" s="26">
        <v>1043.9933471686927</v>
      </c>
      <c r="L133" s="26">
        <v>24523.02</v>
      </c>
      <c r="M133" s="26">
        <v>0</v>
      </c>
      <c r="N133" s="26">
        <v>1310.79</v>
      </c>
      <c r="O133" s="45">
        <f>SUM(Taulukko8[[#This Row],[Muiden kuin pakolaisten osuus kotoutumiskoulutuksista,  €]:[Palkkatuki, yksityinen, €]])</f>
        <v>39772.849763550948</v>
      </c>
      <c r="P133" s="26">
        <f>Taulukko8[[#This Row],[Palvelut yhteensä, €]]/Taulukko8[[#This Row],[Työttömät 2022]]</f>
        <v>1657.2020734812895</v>
      </c>
      <c r="Q133" s="45">
        <v>20392.495175146862</v>
      </c>
      <c r="R133" s="26">
        <f>Taulukko8[[#This Row],[Toimintamenot, arvio]]/Taulukko8[[#This Row],[Työttömät 2022]]</f>
        <v>849.68729896445257</v>
      </c>
      <c r="S133" s="45">
        <f>Taulukko8[[#This Row],[Palvelut yhteensä, €]]+Taulukko8[[#This Row],[Toimintamenot, arvio]]</f>
        <v>60165.34493869781</v>
      </c>
      <c r="T133" s="45">
        <f>(Taulukko8[[#This Row],[Palvelut + toimintamenot]]/$S$5)*$T$1</f>
        <v>63651.630398143614</v>
      </c>
    </row>
    <row r="134" spans="1:20" x14ac:dyDescent="0.3">
      <c r="A134" s="30">
        <v>422</v>
      </c>
      <c r="B134" s="31" t="s">
        <v>179</v>
      </c>
      <c r="C134" s="26">
        <v>10372</v>
      </c>
      <c r="D134" s="26">
        <v>3943</v>
      </c>
      <c r="E134" s="26">
        <v>567</v>
      </c>
      <c r="F134" s="26">
        <v>207614</v>
      </c>
      <c r="G134" s="26">
        <v>89957.558815528158</v>
      </c>
      <c r="H134" s="26">
        <v>53974.535289316897</v>
      </c>
      <c r="I134" s="26">
        <v>164216.52370854723</v>
      </c>
      <c r="J134" s="26">
        <v>25053.784742268042</v>
      </c>
      <c r="K134" s="26">
        <v>4658.6480343007916</v>
      </c>
      <c r="L134" s="26">
        <v>234022.88</v>
      </c>
      <c r="M134" s="26">
        <v>76172.899999999994</v>
      </c>
      <c r="N134" s="26">
        <v>796138.79</v>
      </c>
      <c r="O134" s="45">
        <f>SUM(Taulukko8[[#This Row],[Muiden kuin pakolaisten osuus kotoutumiskoulutuksista,  €]:[Palkkatuki, yksityinen, €]])</f>
        <v>1354238.0617744331</v>
      </c>
      <c r="P134" s="26">
        <f>Taulukko8[[#This Row],[Palvelut yhteensä, €]]/Taulukko8[[#This Row],[Työttömät 2022]]</f>
        <v>2388.4269167097586</v>
      </c>
      <c r="Q134" s="45">
        <v>549374.24779099482</v>
      </c>
      <c r="R134" s="26">
        <f>Taulukko8[[#This Row],[Toimintamenot, arvio]]/Taulukko8[[#This Row],[Työttömät 2022]]</f>
        <v>968.91401726806851</v>
      </c>
      <c r="S134" s="45">
        <f>Taulukko8[[#This Row],[Palvelut yhteensä, €]]+Taulukko8[[#This Row],[Toimintamenot, arvio]]</f>
        <v>1903612.3095654279</v>
      </c>
      <c r="T134" s="45">
        <f>(Taulukko8[[#This Row],[Palvelut + toimintamenot]]/$S$5)*$T$1</f>
        <v>2013917.2687079697</v>
      </c>
    </row>
    <row r="135" spans="1:20" x14ac:dyDescent="0.3">
      <c r="A135" s="30">
        <v>423</v>
      </c>
      <c r="B135" s="31" t="s">
        <v>180</v>
      </c>
      <c r="C135" s="26">
        <v>20497</v>
      </c>
      <c r="D135" s="26">
        <v>10002</v>
      </c>
      <c r="E135" s="26">
        <v>473</v>
      </c>
      <c r="F135" s="26">
        <v>143579</v>
      </c>
      <c r="G135" s="26">
        <v>186486.58856278236</v>
      </c>
      <c r="H135" s="26">
        <v>111891.95313766941</v>
      </c>
      <c r="I135" s="26">
        <v>119307.62705651691</v>
      </c>
      <c r="J135" s="26">
        <v>47425.957213930349</v>
      </c>
      <c r="K135" s="26">
        <v>4448.2690476190473</v>
      </c>
      <c r="L135" s="26">
        <v>309556.58</v>
      </c>
      <c r="M135" s="26">
        <v>149356.06</v>
      </c>
      <c r="N135" s="26">
        <v>373617.75</v>
      </c>
      <c r="O135" s="45">
        <f>SUM(Taulukko8[[#This Row],[Muiden kuin pakolaisten osuus kotoutumiskoulutuksista,  €]:[Palkkatuki, yksityinen, €]])</f>
        <v>1115604.1964557357</v>
      </c>
      <c r="P135" s="26">
        <f>Taulukko8[[#This Row],[Palvelut yhteensä, €]]/Taulukko8[[#This Row],[Työttömät 2022]]</f>
        <v>2358.5712398641349</v>
      </c>
      <c r="Q135" s="45">
        <v>403001.17340863589</v>
      </c>
      <c r="R135" s="26">
        <f>Taulukko8[[#This Row],[Toimintamenot, arvio]]/Taulukko8[[#This Row],[Työttömät 2022]]</f>
        <v>852.0109374389765</v>
      </c>
      <c r="S135" s="45">
        <f>Taulukko8[[#This Row],[Palvelut yhteensä, €]]+Taulukko8[[#This Row],[Toimintamenot, arvio]]</f>
        <v>1518605.3698643716</v>
      </c>
      <c r="T135" s="45">
        <f>(Taulukko8[[#This Row],[Palvelut + toimintamenot]]/$S$5)*$T$1</f>
        <v>1606601.0727891834</v>
      </c>
    </row>
    <row r="136" spans="1:20" x14ac:dyDescent="0.3">
      <c r="A136" s="30">
        <v>425</v>
      </c>
      <c r="B136" s="31" t="s">
        <v>181</v>
      </c>
      <c r="C136" s="26">
        <v>10258</v>
      </c>
      <c r="D136" s="26">
        <v>4466</v>
      </c>
      <c r="E136" s="26">
        <v>228</v>
      </c>
      <c r="F136" s="26">
        <v>80537</v>
      </c>
      <c r="G136" s="26">
        <v>36316.924238076776</v>
      </c>
      <c r="H136" s="26">
        <v>21790.154542846063</v>
      </c>
      <c r="I136" s="26">
        <v>99991.806754556033</v>
      </c>
      <c r="J136" s="26">
        <v>3222.3532947976878</v>
      </c>
      <c r="K136" s="26">
        <v>2641.3662900208456</v>
      </c>
      <c r="L136" s="26">
        <v>237386.41999999998</v>
      </c>
      <c r="M136" s="26">
        <v>105252.42</v>
      </c>
      <c r="N136" s="26">
        <v>197020.63</v>
      </c>
      <c r="O136" s="45">
        <f>SUM(Taulukko8[[#This Row],[Muiden kuin pakolaisten osuus kotoutumiskoulutuksista,  €]:[Palkkatuki, yksityinen, €]])</f>
        <v>667305.15088222059</v>
      </c>
      <c r="P136" s="26">
        <f>Taulukko8[[#This Row],[Palvelut yhteensä, €]]/Taulukko8[[#This Row],[Työttömät 2022]]</f>
        <v>2926.776977553599</v>
      </c>
      <c r="Q136" s="45">
        <v>228289.24538969548</v>
      </c>
      <c r="R136" s="26">
        <f>Taulukko8[[#This Row],[Toimintamenot, arvio]]/Taulukko8[[#This Row],[Työttömät 2022]]</f>
        <v>1001.2686201302433</v>
      </c>
      <c r="S136" s="45">
        <f>Taulukko8[[#This Row],[Palvelut yhteensä, €]]+Taulukko8[[#This Row],[Toimintamenot, arvio]]</f>
        <v>895594.39627191611</v>
      </c>
      <c r="T136" s="45">
        <f>(Taulukko8[[#This Row],[Palvelut + toimintamenot]]/$S$5)*$T$1</f>
        <v>947489.68124809663</v>
      </c>
    </row>
    <row r="137" spans="1:20" x14ac:dyDescent="0.3">
      <c r="A137" s="30">
        <v>426</v>
      </c>
      <c r="B137" s="31" t="s">
        <v>182</v>
      </c>
      <c r="C137" s="26">
        <v>11962</v>
      </c>
      <c r="D137" s="26">
        <v>5543</v>
      </c>
      <c r="E137" s="26">
        <v>546</v>
      </c>
      <c r="F137" s="26">
        <v>189533</v>
      </c>
      <c r="G137" s="26">
        <v>119615.95314160454</v>
      </c>
      <c r="H137" s="26">
        <v>71769.571884962716</v>
      </c>
      <c r="I137" s="26">
        <v>218357.59288754826</v>
      </c>
      <c r="J137" s="26">
        <v>18790.338556701034</v>
      </c>
      <c r="K137" s="26">
        <v>4486.1055145118735</v>
      </c>
      <c r="L137" s="26">
        <v>334841.78999999998</v>
      </c>
      <c r="M137" s="26">
        <v>138769.97999999998</v>
      </c>
      <c r="N137" s="26">
        <v>381121.73</v>
      </c>
      <c r="O137" s="45">
        <f>SUM(Taulukko8[[#This Row],[Muiden kuin pakolaisten osuus kotoutumiskoulutuksista,  €]:[Palkkatuki, yksityinen, €]])</f>
        <v>1168137.1088437238</v>
      </c>
      <c r="P137" s="26">
        <f>Taulukko8[[#This Row],[Palvelut yhteensä, €]]/Taulukko8[[#This Row],[Työttömät 2022]]</f>
        <v>2139.4452542925342</v>
      </c>
      <c r="Q137" s="45">
        <v>501529.51779056626</v>
      </c>
      <c r="R137" s="26">
        <f>Taulukko8[[#This Row],[Toimintamenot, arvio]]/Taulukko8[[#This Row],[Työttömät 2022]]</f>
        <v>918.55223038565248</v>
      </c>
      <c r="S137" s="45">
        <f>Taulukko8[[#This Row],[Palvelut yhteensä, €]]+Taulukko8[[#This Row],[Toimintamenot, arvio]]</f>
        <v>1669666.62663429</v>
      </c>
      <c r="T137" s="45">
        <f>(Taulukko8[[#This Row],[Palvelut + toimintamenot]]/$S$5)*$T$1</f>
        <v>1766415.5854990312</v>
      </c>
    </row>
    <row r="138" spans="1:20" x14ac:dyDescent="0.3">
      <c r="A138" s="30">
        <v>430</v>
      </c>
      <c r="B138" s="31" t="s">
        <v>183</v>
      </c>
      <c r="C138" s="26">
        <v>15392</v>
      </c>
      <c r="D138" s="26">
        <v>6626</v>
      </c>
      <c r="E138" s="26">
        <v>546</v>
      </c>
      <c r="F138" s="26">
        <v>204041</v>
      </c>
      <c r="G138" s="26">
        <v>50631.04252379734</v>
      </c>
      <c r="H138" s="26">
        <v>30378.625514278403</v>
      </c>
      <c r="I138" s="26">
        <v>32391.978347966924</v>
      </c>
      <c r="J138" s="26">
        <v>34146.689194029852</v>
      </c>
      <c r="K138" s="26">
        <v>5134.788372093024</v>
      </c>
      <c r="L138" s="26">
        <v>139432.07999999999</v>
      </c>
      <c r="M138" s="26">
        <v>78213.739999999991</v>
      </c>
      <c r="N138" s="26">
        <v>407332.06999999995</v>
      </c>
      <c r="O138" s="45">
        <f>SUM(Taulukko8[[#This Row],[Muiden kuin pakolaisten osuus kotoutumiskoulutuksista,  €]:[Palkkatuki, yksityinen, €]])</f>
        <v>727029.97142836812</v>
      </c>
      <c r="P138" s="26">
        <f>Taulukko8[[#This Row],[Palvelut yhteensä, €]]/Taulukko8[[#This Row],[Työttömät 2022]]</f>
        <v>1331.5567242277805</v>
      </c>
      <c r="Q138" s="45">
        <v>572707.44623845734</v>
      </c>
      <c r="R138" s="26">
        <f>Taulukko8[[#This Row],[Toimintamenot, arvio]]/Taulukko8[[#This Row],[Työttömät 2022]]</f>
        <v>1048.9147367004714</v>
      </c>
      <c r="S138" s="45">
        <f>Taulukko8[[#This Row],[Palvelut yhteensä, €]]+Taulukko8[[#This Row],[Toimintamenot, arvio]]</f>
        <v>1299737.4176668255</v>
      </c>
      <c r="T138" s="45">
        <f>(Taulukko8[[#This Row],[Palvelut + toimintamenot]]/$S$5)*$T$1</f>
        <v>1375050.8005606886</v>
      </c>
    </row>
    <row r="139" spans="1:20" x14ac:dyDescent="0.3">
      <c r="A139" s="30">
        <v>433</v>
      </c>
      <c r="B139" s="31" t="s">
        <v>184</v>
      </c>
      <c r="C139" s="26">
        <v>7749</v>
      </c>
      <c r="D139" s="26">
        <v>3547</v>
      </c>
      <c r="E139" s="26">
        <v>204</v>
      </c>
      <c r="F139" s="26">
        <v>56107</v>
      </c>
      <c r="G139" s="26">
        <v>44004.292249214064</v>
      </c>
      <c r="H139" s="26">
        <v>26402.575349528437</v>
      </c>
      <c r="I139" s="26">
        <v>21339.576979136898</v>
      </c>
      <c r="J139" s="26">
        <v>17052.83798816568</v>
      </c>
      <c r="K139" s="26">
        <v>2774.7950814977971</v>
      </c>
      <c r="L139" s="26">
        <v>198730.36</v>
      </c>
      <c r="M139" s="26">
        <v>35718.06</v>
      </c>
      <c r="N139" s="26">
        <v>130152.66</v>
      </c>
      <c r="O139" s="45">
        <f>SUM(Taulukko8[[#This Row],[Muiden kuin pakolaisten osuus kotoutumiskoulutuksista,  €]:[Palkkatuki, yksityinen, €]])</f>
        <v>432170.86539832875</v>
      </c>
      <c r="P139" s="26">
        <f>Taulukko8[[#This Row],[Palvelut yhteensä, €]]/Taulukko8[[#This Row],[Työttömät 2022]]</f>
        <v>2118.4846343055333</v>
      </c>
      <c r="Q139" s="45">
        <v>164875.67818616328</v>
      </c>
      <c r="R139" s="26">
        <f>Taulukko8[[#This Row],[Toimintamenot, arvio]]/Taulukko8[[#This Row],[Työttömät 2022]]</f>
        <v>808.21410875570234</v>
      </c>
      <c r="S139" s="45">
        <f>Taulukko8[[#This Row],[Palvelut yhteensä, €]]+Taulukko8[[#This Row],[Toimintamenot, arvio]]</f>
        <v>597046.54358449206</v>
      </c>
      <c r="T139" s="45">
        <f>(Taulukko8[[#This Row],[Palvelut + toimintamenot]]/$S$5)*$T$1</f>
        <v>631642.45067405992</v>
      </c>
    </row>
    <row r="140" spans="1:20" x14ac:dyDescent="0.3">
      <c r="A140" s="30">
        <v>434</v>
      </c>
      <c r="B140" s="31" t="s">
        <v>185</v>
      </c>
      <c r="C140" s="26">
        <v>14568</v>
      </c>
      <c r="D140" s="26">
        <v>6716</v>
      </c>
      <c r="E140" s="26">
        <v>702</v>
      </c>
      <c r="F140" s="26">
        <v>198295</v>
      </c>
      <c r="G140" s="26">
        <v>169495.25268198241</v>
      </c>
      <c r="H140" s="26">
        <v>101697.15160918944</v>
      </c>
      <c r="I140" s="26">
        <v>89229.092393970393</v>
      </c>
      <c r="J140" s="26">
        <v>76802.813891722253</v>
      </c>
      <c r="K140" s="26">
        <v>18680.216245141506</v>
      </c>
      <c r="L140" s="26">
        <v>243603.36</v>
      </c>
      <c r="M140" s="26">
        <v>154302.07999999999</v>
      </c>
      <c r="N140" s="26">
        <v>358993.69</v>
      </c>
      <c r="O140" s="45">
        <f>SUM(Taulukko8[[#This Row],[Muiden kuin pakolaisten osuus kotoutumiskoulutuksista,  €]:[Palkkatuki, yksityinen, €]])</f>
        <v>1043308.4041400235</v>
      </c>
      <c r="P140" s="26">
        <f>Taulukko8[[#This Row],[Palvelut yhteensä, €]]/Taulukko8[[#This Row],[Työttömät 2022]]</f>
        <v>1486.1943078917714</v>
      </c>
      <c r="Q140" s="45">
        <v>592064.25849300134</v>
      </c>
      <c r="R140" s="26">
        <f>Taulukko8[[#This Row],[Toimintamenot, arvio]]/Taulukko8[[#This Row],[Työttömät 2022]]</f>
        <v>843.39637961966002</v>
      </c>
      <c r="S140" s="45">
        <f>Taulukko8[[#This Row],[Palvelut yhteensä, €]]+Taulukko8[[#This Row],[Toimintamenot, arvio]]</f>
        <v>1635372.6626330249</v>
      </c>
      <c r="T140" s="45">
        <f>(Taulukko8[[#This Row],[Palvelut + toimintamenot]]/$S$5)*$T$1</f>
        <v>1730134.4551619599</v>
      </c>
    </row>
    <row r="141" spans="1:20" x14ac:dyDescent="0.3">
      <c r="A141" s="30">
        <v>435</v>
      </c>
      <c r="B141" s="31" t="s">
        <v>186</v>
      </c>
      <c r="C141" s="26">
        <v>692</v>
      </c>
      <c r="D141" s="26">
        <v>279</v>
      </c>
      <c r="E141" s="26">
        <v>29</v>
      </c>
      <c r="F141" s="26">
        <v>8075</v>
      </c>
      <c r="G141" s="26">
        <v>946.42925367033411</v>
      </c>
      <c r="H141" s="26">
        <v>567.8575522022004</v>
      </c>
      <c r="I141" s="26">
        <v>3280.4590114793746</v>
      </c>
      <c r="J141" s="26">
        <v>0</v>
      </c>
      <c r="K141" s="26">
        <v>350.55747490239827</v>
      </c>
      <c r="L141" s="26">
        <v>1173.7</v>
      </c>
      <c r="M141" s="26">
        <v>0</v>
      </c>
      <c r="N141" s="26">
        <v>11843.060000000001</v>
      </c>
      <c r="O141" s="45">
        <f>SUM(Taulukko8[[#This Row],[Muiden kuin pakolaisten osuus kotoutumiskoulutuksista,  €]:[Palkkatuki, yksityinen, €]])</f>
        <v>17215.634038583972</v>
      </c>
      <c r="P141" s="26">
        <f>Taulukko8[[#This Row],[Palvelut yhteensä, €]]/Taulukko8[[#This Row],[Työttömät 2022]]</f>
        <v>593.64255305461973</v>
      </c>
      <c r="Q141" s="45">
        <v>23308.53204379099</v>
      </c>
      <c r="R141" s="26">
        <f>Taulukko8[[#This Row],[Toimintamenot, arvio]]/Taulukko8[[#This Row],[Työttömät 2022]]</f>
        <v>803.74248426865483</v>
      </c>
      <c r="S141" s="45">
        <f>Taulukko8[[#This Row],[Palvelut yhteensä, €]]+Taulukko8[[#This Row],[Toimintamenot, arvio]]</f>
        <v>40524.166082374963</v>
      </c>
      <c r="T141" s="45">
        <f>(Taulukko8[[#This Row],[Palvelut + toimintamenot]]/$S$5)*$T$1</f>
        <v>42872.341948616551</v>
      </c>
    </row>
    <row r="142" spans="1:20" x14ac:dyDescent="0.3">
      <c r="A142" s="30">
        <v>436</v>
      </c>
      <c r="B142" s="31" t="s">
        <v>187</v>
      </c>
      <c r="C142" s="26">
        <v>1988</v>
      </c>
      <c r="D142" s="26">
        <v>825</v>
      </c>
      <c r="E142" s="26">
        <v>50</v>
      </c>
      <c r="F142" s="26">
        <v>15992</v>
      </c>
      <c r="G142" s="26">
        <v>4475.2238201176169</v>
      </c>
      <c r="H142" s="26">
        <v>2685.1342920705702</v>
      </c>
      <c r="I142" s="26">
        <v>12321.685406811426</v>
      </c>
      <c r="J142" s="26">
        <v>0</v>
      </c>
      <c r="K142" s="26">
        <v>579.24699342562405</v>
      </c>
      <c r="L142" s="26">
        <v>15396.97</v>
      </c>
      <c r="M142" s="26">
        <v>13988.1</v>
      </c>
      <c r="N142" s="26">
        <v>8068.3600000000006</v>
      </c>
      <c r="O142" s="45">
        <f>SUM(Taulukko8[[#This Row],[Muiden kuin pakolaisten osuus kotoutumiskoulutuksista,  €]:[Palkkatuki, yksityinen, €]])</f>
        <v>53039.496692307621</v>
      </c>
      <c r="P142" s="26">
        <f>Taulukko8[[#This Row],[Palvelut yhteensä, €]]/Taulukko8[[#This Row],[Työttömät 2022]]</f>
        <v>1060.7899338461525</v>
      </c>
      <c r="Q142" s="45">
        <v>45330.737577411754</v>
      </c>
      <c r="R142" s="26">
        <f>Taulukko8[[#This Row],[Toimintamenot, arvio]]/Taulukko8[[#This Row],[Työttömät 2022]]</f>
        <v>906.61475154823506</v>
      </c>
      <c r="S142" s="45">
        <f>Taulukko8[[#This Row],[Palvelut yhteensä, €]]+Taulukko8[[#This Row],[Toimintamenot, arvio]]</f>
        <v>98370.234269719367</v>
      </c>
      <c r="T142" s="45">
        <f>(Taulukko8[[#This Row],[Palvelut + toimintamenot]]/$S$5)*$T$1</f>
        <v>104070.30492877113</v>
      </c>
    </row>
    <row r="143" spans="1:20" x14ac:dyDescent="0.3">
      <c r="A143" s="30">
        <v>440</v>
      </c>
      <c r="B143" s="31" t="s">
        <v>188</v>
      </c>
      <c r="C143" s="26">
        <v>5732</v>
      </c>
      <c r="D143" s="26">
        <v>2519</v>
      </c>
      <c r="E143" s="26">
        <v>50</v>
      </c>
      <c r="F143" s="26">
        <v>24182</v>
      </c>
      <c r="G143" s="26">
        <v>6830.7203602066238</v>
      </c>
      <c r="H143" s="26">
        <v>4098.4322161239743</v>
      </c>
      <c r="I143" s="26">
        <v>18237.630326538143</v>
      </c>
      <c r="J143" s="26">
        <v>5636.4468783068778</v>
      </c>
      <c r="K143" s="26">
        <v>2174.986139934776</v>
      </c>
      <c r="L143" s="26">
        <v>11141.94</v>
      </c>
      <c r="M143" s="26">
        <v>46449.560000000005</v>
      </c>
      <c r="N143" s="26">
        <v>9203.98</v>
      </c>
      <c r="O143" s="45">
        <f>SUM(Taulukko8[[#This Row],[Muiden kuin pakolaisten osuus kotoutumiskoulutuksista,  €]:[Palkkatuki, yksityinen, €]])</f>
        <v>96942.975560903767</v>
      </c>
      <c r="P143" s="26">
        <f>Taulukko8[[#This Row],[Palvelut yhteensä, €]]/Taulukko8[[#This Row],[Työttömät 2022]]</f>
        <v>1938.8595112180753</v>
      </c>
      <c r="Q143" s="45">
        <v>77524.18146917173</v>
      </c>
      <c r="R143" s="26">
        <f>Taulukko8[[#This Row],[Toimintamenot, arvio]]/Taulukko8[[#This Row],[Työttömät 2022]]</f>
        <v>1550.4836293834346</v>
      </c>
      <c r="S143" s="45">
        <f>Taulukko8[[#This Row],[Palvelut yhteensä, €]]+Taulukko8[[#This Row],[Toimintamenot, arvio]]</f>
        <v>174467.1570300755</v>
      </c>
      <c r="T143" s="45">
        <f>(Taulukko8[[#This Row],[Palvelut + toimintamenot]]/$S$5)*$T$1</f>
        <v>184576.66962947196</v>
      </c>
    </row>
    <row r="144" spans="1:20" x14ac:dyDescent="0.3">
      <c r="A144" s="30">
        <v>441</v>
      </c>
      <c r="B144" s="31" t="s">
        <v>189</v>
      </c>
      <c r="C144" s="26">
        <v>4421</v>
      </c>
      <c r="D144" s="26">
        <v>1878</v>
      </c>
      <c r="E144" s="26">
        <v>197</v>
      </c>
      <c r="F144" s="26">
        <v>59364</v>
      </c>
      <c r="G144" s="26">
        <v>33515.105748997943</v>
      </c>
      <c r="H144" s="26">
        <v>20109.063449398764</v>
      </c>
      <c r="I144" s="26">
        <v>43337.542081199776</v>
      </c>
      <c r="J144" s="26">
        <v>38825.240141509428</v>
      </c>
      <c r="K144" s="26">
        <v>1962.8316940682264</v>
      </c>
      <c r="L144" s="26">
        <v>114323.12999999999</v>
      </c>
      <c r="M144" s="26">
        <v>22323.759999999998</v>
      </c>
      <c r="N144" s="26">
        <v>64572.08</v>
      </c>
      <c r="O144" s="45">
        <f>SUM(Taulukko8[[#This Row],[Muiden kuin pakolaisten osuus kotoutumiskoulutuksista,  €]:[Palkkatuki, yksityinen, €]])</f>
        <v>305453.64736617618</v>
      </c>
      <c r="P144" s="26">
        <f>Taulukko8[[#This Row],[Palvelut yhteensä, €]]/Taulukko8[[#This Row],[Työttömät 2022]]</f>
        <v>1550.5261287623157</v>
      </c>
      <c r="Q144" s="45">
        <v>189519.61683056573</v>
      </c>
      <c r="R144" s="26">
        <f>Taulukko8[[#This Row],[Toimintamenot, arvio]]/Taulukko8[[#This Row],[Työttömät 2022]]</f>
        <v>962.02851183028292</v>
      </c>
      <c r="S144" s="45">
        <f>Taulukko8[[#This Row],[Palvelut yhteensä, €]]+Taulukko8[[#This Row],[Toimintamenot, arvio]]</f>
        <v>494973.26419674192</v>
      </c>
      <c r="T144" s="45">
        <f>(Taulukko8[[#This Row],[Palvelut + toimintamenot]]/$S$5)*$T$1</f>
        <v>523654.52739803755</v>
      </c>
    </row>
    <row r="145" spans="1:20" x14ac:dyDescent="0.3">
      <c r="A145" s="30">
        <v>444</v>
      </c>
      <c r="B145" s="31" t="s">
        <v>190</v>
      </c>
      <c r="C145" s="26">
        <v>45811</v>
      </c>
      <c r="D145" s="26">
        <v>21425</v>
      </c>
      <c r="E145" s="26">
        <v>1797</v>
      </c>
      <c r="F145" s="26">
        <v>566916</v>
      </c>
      <c r="G145" s="26">
        <v>154290.92034311505</v>
      </c>
      <c r="H145" s="26">
        <v>92574.552205869026</v>
      </c>
      <c r="I145" s="26">
        <v>81224.922639441065</v>
      </c>
      <c r="J145" s="26">
        <v>183335.74928991761</v>
      </c>
      <c r="K145" s="26">
        <v>47818.160388204109</v>
      </c>
      <c r="L145" s="26">
        <v>340731.19</v>
      </c>
      <c r="M145" s="26">
        <v>295211.83999999997</v>
      </c>
      <c r="N145" s="26">
        <v>1035524.4299999999</v>
      </c>
      <c r="O145" s="45">
        <f>SUM(Taulukko8[[#This Row],[Muiden kuin pakolaisten osuus kotoutumiskoulutuksista,  €]:[Palkkatuki, yksityinen, €]])</f>
        <v>2076420.8445234317</v>
      </c>
      <c r="P145" s="26">
        <f>Taulukko8[[#This Row],[Palvelut yhteensä, €]]/Taulukko8[[#This Row],[Työttömät 2022]]</f>
        <v>1155.4929574420878</v>
      </c>
      <c r="Q145" s="45">
        <v>1692683.633817385</v>
      </c>
      <c r="R145" s="26">
        <f>Taulukko8[[#This Row],[Toimintamenot, arvio]]/Taulukko8[[#This Row],[Työttömät 2022]]</f>
        <v>941.94971275313571</v>
      </c>
      <c r="S145" s="45">
        <f>Taulukko8[[#This Row],[Palvelut yhteensä, €]]+Taulukko8[[#This Row],[Toimintamenot, arvio]]</f>
        <v>3769104.4783408167</v>
      </c>
      <c r="T145" s="45">
        <f>(Taulukko8[[#This Row],[Palvelut + toimintamenot]]/$S$5)*$T$1</f>
        <v>3987505.5221869065</v>
      </c>
    </row>
    <row r="146" spans="1:20" x14ac:dyDescent="0.3">
      <c r="A146" s="30">
        <v>445</v>
      </c>
      <c r="B146" s="31" t="s">
        <v>191</v>
      </c>
      <c r="C146" s="26">
        <v>14991</v>
      </c>
      <c r="D146" s="26">
        <v>6761</v>
      </c>
      <c r="E146" s="26">
        <v>377</v>
      </c>
      <c r="F146" s="26">
        <v>112513</v>
      </c>
      <c r="G146" s="26">
        <v>18290.79546671213</v>
      </c>
      <c r="H146" s="26">
        <v>10974.477280027279</v>
      </c>
      <c r="I146" s="26">
        <v>11701.814167590146</v>
      </c>
      <c r="J146" s="26">
        <v>28455.574328358209</v>
      </c>
      <c r="K146" s="26">
        <v>3545.4491140642303</v>
      </c>
      <c r="L146" s="26">
        <v>119026.16</v>
      </c>
      <c r="M146" s="26">
        <v>115806.64000000001</v>
      </c>
      <c r="N146" s="26">
        <v>103381.98999999999</v>
      </c>
      <c r="O146" s="45">
        <f>SUM(Taulukko8[[#This Row],[Muiden kuin pakolaisten osuus kotoutumiskoulutuksista,  €]:[Palkkatuki, yksityinen, €]])</f>
        <v>392892.10489003989</v>
      </c>
      <c r="P146" s="26">
        <f>Taulukko8[[#This Row],[Palvelut yhteensä, €]]/Taulukko8[[#This Row],[Työttömät 2022]]</f>
        <v>1042.1541243767635</v>
      </c>
      <c r="Q146" s="45">
        <v>315804.33784694033</v>
      </c>
      <c r="R146" s="26">
        <f>Taulukko8[[#This Row],[Toimintamenot, arvio]]/Taulukko8[[#This Row],[Työttömät 2022]]</f>
        <v>837.67728871867462</v>
      </c>
      <c r="S146" s="45">
        <f>Taulukko8[[#This Row],[Palvelut yhteensä, €]]+Taulukko8[[#This Row],[Toimintamenot, arvio]]</f>
        <v>708696.44273698027</v>
      </c>
      <c r="T146" s="45">
        <f>(Taulukko8[[#This Row],[Palvelut + toimintamenot]]/$S$5)*$T$1</f>
        <v>749761.91167083755</v>
      </c>
    </row>
    <row r="147" spans="1:20" x14ac:dyDescent="0.3">
      <c r="A147" s="30">
        <v>475</v>
      </c>
      <c r="B147" s="31" t="s">
        <v>192</v>
      </c>
      <c r="C147" s="26">
        <v>5479</v>
      </c>
      <c r="D147" s="26">
        <v>2585</v>
      </c>
      <c r="E147" s="26">
        <v>93</v>
      </c>
      <c r="F147" s="26">
        <v>38345</v>
      </c>
      <c r="G147" s="26">
        <v>8591.2152984042059</v>
      </c>
      <c r="H147" s="26">
        <v>5154.7291790425234</v>
      </c>
      <c r="I147" s="26">
        <v>22938.05051379024</v>
      </c>
      <c r="J147" s="26">
        <v>28182.234391534388</v>
      </c>
      <c r="K147" s="26">
        <v>4045.4742202786838</v>
      </c>
      <c r="L147" s="26">
        <v>42799.26</v>
      </c>
      <c r="M147" s="26">
        <v>48339.040000000001</v>
      </c>
      <c r="N147" s="26">
        <v>66142.720000000001</v>
      </c>
      <c r="O147" s="45">
        <f>SUM(Taulukko8[[#This Row],[Muiden kuin pakolaisten osuus kotoutumiskoulutuksista,  €]:[Palkkatuki, yksityinen, €]])</f>
        <v>217601.50830464586</v>
      </c>
      <c r="P147" s="26">
        <f>Taulukko8[[#This Row],[Palvelut yhteensä, €]]/Taulukko8[[#This Row],[Työttömät 2022]]</f>
        <v>2339.8011645660845</v>
      </c>
      <c r="Q147" s="45">
        <v>122928.82054566994</v>
      </c>
      <c r="R147" s="26">
        <f>Taulukko8[[#This Row],[Toimintamenot, arvio]]/Taulukko8[[#This Row],[Työttömät 2022]]</f>
        <v>1321.8152746846229</v>
      </c>
      <c r="S147" s="45">
        <f>Taulukko8[[#This Row],[Palvelut yhteensä, €]]+Taulukko8[[#This Row],[Toimintamenot, arvio]]</f>
        <v>340530.32885031577</v>
      </c>
      <c r="T147" s="45">
        <f>(Taulukko8[[#This Row],[Palvelut + toimintamenot]]/$S$5)*$T$1</f>
        <v>360262.38449099683</v>
      </c>
    </row>
    <row r="148" spans="1:20" x14ac:dyDescent="0.3">
      <c r="A148" s="30">
        <v>480</v>
      </c>
      <c r="B148" s="31" t="s">
        <v>193</v>
      </c>
      <c r="C148" s="26">
        <v>1978</v>
      </c>
      <c r="D148" s="26">
        <v>877</v>
      </c>
      <c r="E148" s="26">
        <v>54</v>
      </c>
      <c r="F148" s="26">
        <v>20100</v>
      </c>
      <c r="G148" s="26">
        <v>0</v>
      </c>
      <c r="H148" s="26">
        <v>0</v>
      </c>
      <c r="I148" s="26">
        <v>0</v>
      </c>
      <c r="J148" s="26">
        <v>1897.0382885572137</v>
      </c>
      <c r="K148" s="26">
        <v>507.83621262458473</v>
      </c>
      <c r="L148" s="26">
        <v>30169.98</v>
      </c>
      <c r="M148" s="26">
        <v>36695.46</v>
      </c>
      <c r="N148" s="26">
        <v>49311.66</v>
      </c>
      <c r="O148" s="45">
        <f>SUM(Taulukko8[[#This Row],[Muiden kuin pakolaisten osuus kotoutumiskoulutuksista,  €]:[Palkkatuki, yksityinen, €]])</f>
        <v>118581.9745011818</v>
      </c>
      <c r="P148" s="26">
        <f>Taulukko8[[#This Row],[Palvelut yhteensä, €]]/Taulukko8[[#This Row],[Työttömät 2022]]</f>
        <v>2195.9624907626257</v>
      </c>
      <c r="Q148" s="45">
        <v>56417.189042364007</v>
      </c>
      <c r="R148" s="26">
        <f>Taulukko8[[#This Row],[Toimintamenot, arvio]]/Taulukko8[[#This Row],[Työttömät 2022]]</f>
        <v>1044.7627600437779</v>
      </c>
      <c r="S148" s="45">
        <f>Taulukko8[[#This Row],[Palvelut yhteensä, €]]+Taulukko8[[#This Row],[Toimintamenot, arvio]]</f>
        <v>174999.16354354582</v>
      </c>
      <c r="T148" s="45">
        <f>(Taulukko8[[#This Row],[Palvelut + toimintamenot]]/$S$5)*$T$1</f>
        <v>185139.50330057149</v>
      </c>
    </row>
    <row r="149" spans="1:20" x14ac:dyDescent="0.3">
      <c r="A149" s="30">
        <v>481</v>
      </c>
      <c r="B149" s="31" t="s">
        <v>194</v>
      </c>
      <c r="C149" s="26">
        <v>9642</v>
      </c>
      <c r="D149" s="26">
        <v>4784</v>
      </c>
      <c r="E149" s="26">
        <v>221</v>
      </c>
      <c r="F149" s="26">
        <v>67174</v>
      </c>
      <c r="G149" s="26">
        <v>30219.575118915691</v>
      </c>
      <c r="H149" s="26">
        <v>18131.745071349415</v>
      </c>
      <c r="I149" s="26">
        <v>19333.432102975024</v>
      </c>
      <c r="J149" s="26">
        <v>18970.38288557214</v>
      </c>
      <c r="K149" s="26">
        <v>2078.3667220376524</v>
      </c>
      <c r="L149" s="26">
        <v>60582.61</v>
      </c>
      <c r="M149" s="26">
        <v>90475.680000000008</v>
      </c>
      <c r="N149" s="26">
        <v>84306.08</v>
      </c>
      <c r="O149" s="45">
        <f>SUM(Taulukko8[[#This Row],[Muiden kuin pakolaisten osuus kotoutumiskoulutuksista,  €]:[Palkkatuki, yksityinen, €]])</f>
        <v>293878.29678193427</v>
      </c>
      <c r="P149" s="26">
        <f>Taulukko8[[#This Row],[Palvelut yhteensä, €]]/Taulukko8[[#This Row],[Työttömät 2022]]</f>
        <v>1329.766048787033</v>
      </c>
      <c r="Q149" s="45">
        <v>188545.68441451539</v>
      </c>
      <c r="R149" s="26">
        <f>Taulukko8[[#This Row],[Toimintamenot, arvio]]/Taulukko8[[#This Row],[Työttömät 2022]]</f>
        <v>853.14789327835013</v>
      </c>
      <c r="S149" s="45">
        <f>Taulukko8[[#This Row],[Palvelut yhteensä, €]]+Taulukko8[[#This Row],[Toimintamenot, arvio]]</f>
        <v>482423.98119644966</v>
      </c>
      <c r="T149" s="45">
        <f>(Taulukko8[[#This Row],[Palvelut + toimintamenot]]/$S$5)*$T$1</f>
        <v>510378.07524588605</v>
      </c>
    </row>
    <row r="150" spans="1:20" x14ac:dyDescent="0.3">
      <c r="A150" s="30">
        <v>483</v>
      </c>
      <c r="B150" s="31" t="s">
        <v>195</v>
      </c>
      <c r="C150" s="26">
        <v>1067</v>
      </c>
      <c r="D150" s="26">
        <v>419</v>
      </c>
      <c r="E150" s="26">
        <v>30</v>
      </c>
      <c r="F150" s="26">
        <v>10601</v>
      </c>
      <c r="G150" s="26">
        <v>193.1751289259403</v>
      </c>
      <c r="H150" s="26">
        <v>115.90507735556417</v>
      </c>
      <c r="I150" s="26">
        <v>531.87131252423421</v>
      </c>
      <c r="J150" s="26">
        <v>0</v>
      </c>
      <c r="K150" s="26">
        <v>347.54819605537443</v>
      </c>
      <c r="L150" s="26">
        <v>0</v>
      </c>
      <c r="M150" s="26">
        <v>11743.36</v>
      </c>
      <c r="N150" s="26">
        <v>178058.63</v>
      </c>
      <c r="O150" s="45">
        <f>SUM(Taulukko8[[#This Row],[Muiden kuin pakolaisten osuus kotoutumiskoulutuksista,  €]:[Palkkatuki, yksityinen, €]])</f>
        <v>190797.31458593518</v>
      </c>
      <c r="P150" s="26">
        <f>Taulukko8[[#This Row],[Palvelut yhteensä, €]]/Taulukko8[[#This Row],[Työttömät 2022]]</f>
        <v>6359.9104861978394</v>
      </c>
      <c r="Q150" s="45">
        <v>30049.471551909832</v>
      </c>
      <c r="R150" s="26">
        <f>Taulukko8[[#This Row],[Toimintamenot, arvio]]/Taulukko8[[#This Row],[Työttömät 2022]]</f>
        <v>1001.6490517303278</v>
      </c>
      <c r="S150" s="45">
        <f>Taulukko8[[#This Row],[Palvelut yhteensä, €]]+Taulukko8[[#This Row],[Toimintamenot, arvio]]</f>
        <v>220846.78613784502</v>
      </c>
      <c r="T150" s="45">
        <f>(Taulukko8[[#This Row],[Palvelut + toimintamenot]]/$S$5)*$T$1</f>
        <v>233643.76985101393</v>
      </c>
    </row>
    <row r="151" spans="1:20" x14ac:dyDescent="0.3">
      <c r="A151" s="30">
        <v>484</v>
      </c>
      <c r="B151" s="31" t="s">
        <v>196</v>
      </c>
      <c r="C151" s="26">
        <v>2967</v>
      </c>
      <c r="D151" s="26">
        <v>1172</v>
      </c>
      <c r="E151" s="26">
        <v>103</v>
      </c>
      <c r="F151" s="26">
        <v>30972</v>
      </c>
      <c r="G151" s="26">
        <v>918.32167685589502</v>
      </c>
      <c r="H151" s="26">
        <v>550.99300611353704</v>
      </c>
      <c r="I151" s="26">
        <v>2203.3324017467248</v>
      </c>
      <c r="J151" s="26">
        <v>22496.72546583851</v>
      </c>
      <c r="K151" s="26">
        <v>2870.5886945529764</v>
      </c>
      <c r="L151" s="26">
        <v>83575.47</v>
      </c>
      <c r="M151" s="26">
        <v>7445.24</v>
      </c>
      <c r="N151" s="26">
        <v>65450.29</v>
      </c>
      <c r="O151" s="45">
        <f>SUM(Taulukko8[[#This Row],[Muiden kuin pakolaisten osuus kotoutumiskoulutuksista,  €]:[Palkkatuki, yksityinen, €]])</f>
        <v>184592.63956825176</v>
      </c>
      <c r="P151" s="26">
        <f>Taulukko8[[#This Row],[Palvelut yhteensä, €]]/Taulukko8[[#This Row],[Työttömät 2022]]</f>
        <v>1792.1615492063279</v>
      </c>
      <c r="Q151" s="45">
        <v>103544.49676501669</v>
      </c>
      <c r="R151" s="26">
        <f>Taulukko8[[#This Row],[Toimintamenot, arvio]]/Taulukko8[[#This Row],[Työttömät 2022]]</f>
        <v>1005.2863763593854</v>
      </c>
      <c r="S151" s="45">
        <f>Taulukko8[[#This Row],[Palvelut yhteensä, €]]+Taulukko8[[#This Row],[Toimintamenot, arvio]]</f>
        <v>288137.13633326849</v>
      </c>
      <c r="T151" s="45">
        <f>(Taulukko8[[#This Row],[Palvelut + toimintamenot]]/$S$5)*$T$1</f>
        <v>304833.26447395375</v>
      </c>
    </row>
    <row r="152" spans="1:20" x14ac:dyDescent="0.3">
      <c r="A152" s="30">
        <v>489</v>
      </c>
      <c r="B152" s="31" t="s">
        <v>197</v>
      </c>
      <c r="C152" s="26">
        <v>1791</v>
      </c>
      <c r="D152" s="26">
        <v>732</v>
      </c>
      <c r="E152" s="26">
        <v>74</v>
      </c>
      <c r="F152" s="26">
        <v>25350</v>
      </c>
      <c r="G152" s="26">
        <v>8542.0809255317108</v>
      </c>
      <c r="H152" s="26">
        <v>5125.2485553190263</v>
      </c>
      <c r="I152" s="26">
        <v>11045.550455478204</v>
      </c>
      <c r="J152" s="26">
        <v>5546.46287735849</v>
      </c>
      <c r="K152" s="26">
        <v>737.30733685811538</v>
      </c>
      <c r="L152" s="26">
        <v>132993.54</v>
      </c>
      <c r="M152" s="26">
        <v>19879.14</v>
      </c>
      <c r="N152" s="26">
        <v>11312.52</v>
      </c>
      <c r="O152" s="45">
        <f>SUM(Taulukko8[[#This Row],[Muiden kuin pakolaisten osuus kotoutumiskoulutuksista,  €]:[Palkkatuki, yksityinen, €]])</f>
        <v>186639.76922501382</v>
      </c>
      <c r="P152" s="26">
        <f>Taulukko8[[#This Row],[Palvelut yhteensä, €]]/Taulukko8[[#This Row],[Työttömät 2022]]</f>
        <v>2522.1590435812677</v>
      </c>
      <c r="Q152" s="45">
        <v>80929.894997891679</v>
      </c>
      <c r="R152" s="26">
        <f>Taulukko8[[#This Row],[Toimintamenot, arvio]]/Taulukko8[[#This Row],[Työttömät 2022]]</f>
        <v>1093.647229701239</v>
      </c>
      <c r="S152" s="45">
        <f>Taulukko8[[#This Row],[Palvelut yhteensä, €]]+Taulukko8[[#This Row],[Toimintamenot, arvio]]</f>
        <v>267569.66422290553</v>
      </c>
      <c r="T152" s="45">
        <f>(Taulukko8[[#This Row],[Palvelut + toimintamenot]]/$S$5)*$T$1</f>
        <v>283074.00863777695</v>
      </c>
    </row>
    <row r="153" spans="1:20" x14ac:dyDescent="0.3">
      <c r="A153" s="30">
        <v>491</v>
      </c>
      <c r="B153" s="31" t="s">
        <v>198</v>
      </c>
      <c r="C153" s="26">
        <v>51980</v>
      </c>
      <c r="D153" s="26">
        <v>23475</v>
      </c>
      <c r="E153" s="26">
        <v>2313</v>
      </c>
      <c r="F153" s="26">
        <v>736705</v>
      </c>
      <c r="G153" s="26">
        <v>377307.89859506965</v>
      </c>
      <c r="H153" s="26">
        <v>226384.7391570418</v>
      </c>
      <c r="I153" s="26">
        <v>717739.34420105757</v>
      </c>
      <c r="J153" s="26">
        <v>286404.02421052632</v>
      </c>
      <c r="K153" s="26">
        <v>209198.53772307691</v>
      </c>
      <c r="L153" s="26">
        <v>706575.07</v>
      </c>
      <c r="M153" s="26">
        <v>331567.30000000005</v>
      </c>
      <c r="N153" s="26">
        <v>2628003.2999999998</v>
      </c>
      <c r="O153" s="45">
        <f>SUM(Taulukko8[[#This Row],[Muiden kuin pakolaisten osuus kotoutumiskoulutuksista,  €]:[Palkkatuki, yksityinen, €]])</f>
        <v>5105872.3152917027</v>
      </c>
      <c r="P153" s="26">
        <f>Taulukko8[[#This Row],[Palvelut yhteensä, €]]/Taulukko8[[#This Row],[Työttömät 2022]]</f>
        <v>2207.4674947218778</v>
      </c>
      <c r="Q153" s="45">
        <v>2362064.4577749008</v>
      </c>
      <c r="R153" s="26">
        <f>Taulukko8[[#This Row],[Toimintamenot, arvio]]/Taulukko8[[#This Row],[Työttömät 2022]]</f>
        <v>1021.2124763402079</v>
      </c>
      <c r="S153" s="45">
        <f>Taulukko8[[#This Row],[Palvelut yhteensä, €]]+Taulukko8[[#This Row],[Toimintamenot, arvio]]</f>
        <v>7467936.7730666036</v>
      </c>
      <c r="T153" s="45">
        <f>(Taulukko8[[#This Row],[Palvelut + toimintamenot]]/$S$5)*$T$1</f>
        <v>7900666.9337684168</v>
      </c>
    </row>
    <row r="154" spans="1:20" x14ac:dyDescent="0.3">
      <c r="A154" s="30">
        <v>494</v>
      </c>
      <c r="B154" s="31" t="s">
        <v>199</v>
      </c>
      <c r="C154" s="26">
        <v>8882</v>
      </c>
      <c r="D154" s="26">
        <v>3822</v>
      </c>
      <c r="E154" s="26">
        <v>371</v>
      </c>
      <c r="F154" s="26">
        <v>112395</v>
      </c>
      <c r="G154" s="26">
        <v>36864.253770033603</v>
      </c>
      <c r="H154" s="26">
        <v>22118.552262020163</v>
      </c>
      <c r="I154" s="26">
        <v>101498.77547337468</v>
      </c>
      <c r="J154" s="26">
        <v>3222.3532947976878</v>
      </c>
      <c r="K154" s="26">
        <v>4298.0126912181304</v>
      </c>
      <c r="L154" s="26">
        <v>107902.71</v>
      </c>
      <c r="M154" s="26">
        <v>23092.42</v>
      </c>
      <c r="N154" s="26">
        <v>110019.81</v>
      </c>
      <c r="O154" s="45">
        <f>SUM(Taulukko8[[#This Row],[Muiden kuin pakolaisten osuus kotoutumiskoulutuksista,  €]:[Palkkatuki, yksityinen, €]])</f>
        <v>372152.63372141065</v>
      </c>
      <c r="P154" s="26">
        <f>Taulukko8[[#This Row],[Palvelut yhteensä, €]]/Taulukko8[[#This Row],[Työttömät 2022]]</f>
        <v>1003.1068294377645</v>
      </c>
      <c r="Q154" s="45">
        <v>318593.56240702816</v>
      </c>
      <c r="R154" s="26">
        <f>Taulukko8[[#This Row],[Toimintamenot, arvio]]/Taulukko8[[#This Row],[Työttömät 2022]]</f>
        <v>858.74275581409211</v>
      </c>
      <c r="S154" s="45">
        <f>Taulukko8[[#This Row],[Palvelut yhteensä, €]]+Taulukko8[[#This Row],[Toimintamenot, arvio]]</f>
        <v>690746.19612843881</v>
      </c>
      <c r="T154" s="45">
        <f>(Taulukko8[[#This Row],[Palvelut + toimintamenot]]/$S$5)*$T$1</f>
        <v>730771.53666598105</v>
      </c>
    </row>
    <row r="155" spans="1:20" x14ac:dyDescent="0.3">
      <c r="A155" s="30">
        <v>495</v>
      </c>
      <c r="B155" s="31" t="s">
        <v>200</v>
      </c>
      <c r="C155" s="26">
        <v>1477</v>
      </c>
      <c r="D155" s="26">
        <v>560</v>
      </c>
      <c r="E155" s="26">
        <v>59</v>
      </c>
      <c r="F155" s="26">
        <v>20350</v>
      </c>
      <c r="G155" s="26">
        <v>8872.7742531593831</v>
      </c>
      <c r="H155" s="26">
        <v>5323.6645518956293</v>
      </c>
      <c r="I155" s="26">
        <v>30754.303232619135</v>
      </c>
      <c r="J155" s="26">
        <v>1666.2403303964759</v>
      </c>
      <c r="K155" s="26">
        <v>713.20313859453427</v>
      </c>
      <c r="L155" s="26">
        <v>28781.9</v>
      </c>
      <c r="M155" s="26">
        <v>8397.64</v>
      </c>
      <c r="N155" s="26">
        <v>15439.71</v>
      </c>
      <c r="O155" s="45">
        <f>SUM(Taulukko8[[#This Row],[Muiden kuin pakolaisten osuus kotoutumiskoulutuksista,  €]:[Palkkatuki, yksityinen, €]])</f>
        <v>91076.661253505794</v>
      </c>
      <c r="P155" s="26">
        <f>Taulukko8[[#This Row],[Palvelut yhteensä, €]]/Taulukko8[[#This Row],[Työttömät 2022]]</f>
        <v>1543.6722246356915</v>
      </c>
      <c r="Q155" s="45">
        <v>58740.387255869558</v>
      </c>
      <c r="R155" s="26">
        <f>Taulukko8[[#This Row],[Toimintamenot, arvio]]/Taulukko8[[#This Row],[Työttömät 2022]]</f>
        <v>995.59978399778913</v>
      </c>
      <c r="S155" s="45">
        <f>Taulukko8[[#This Row],[Palvelut yhteensä, €]]+Taulukko8[[#This Row],[Toimintamenot, arvio]]</f>
        <v>149817.04850937537</v>
      </c>
      <c r="T155" s="45">
        <f>(Taulukko8[[#This Row],[Palvelut + toimintamenot]]/$S$5)*$T$1</f>
        <v>158498.20870761733</v>
      </c>
    </row>
    <row r="156" spans="1:20" x14ac:dyDescent="0.3">
      <c r="A156" s="30">
        <v>498</v>
      </c>
      <c r="B156" s="31" t="s">
        <v>201</v>
      </c>
      <c r="C156" s="26">
        <v>2281</v>
      </c>
      <c r="D156" s="26">
        <v>1062</v>
      </c>
      <c r="E156" s="26">
        <v>134</v>
      </c>
      <c r="F156" s="26">
        <v>48758</v>
      </c>
      <c r="G156" s="26">
        <v>28366.7414202455</v>
      </c>
      <c r="H156" s="26">
        <v>17020.044852147301</v>
      </c>
      <c r="I156" s="26">
        <v>57694.62964607821</v>
      </c>
      <c r="J156" s="26">
        <v>13455.615649484536</v>
      </c>
      <c r="K156" s="26">
        <v>6793.475402736467</v>
      </c>
      <c r="L156" s="26">
        <v>41685.340000000004</v>
      </c>
      <c r="M156" s="26">
        <v>31101.62</v>
      </c>
      <c r="N156" s="26">
        <v>30793.9</v>
      </c>
      <c r="O156" s="45">
        <f>SUM(Taulukko8[[#This Row],[Muiden kuin pakolaisten osuus kotoutumiskoulutuksista,  €]:[Palkkatuki, yksityinen, €]])</f>
        <v>198544.62555044651</v>
      </c>
      <c r="P156" s="26">
        <f>Taulukko8[[#This Row],[Palvelut yhteensä, €]]/Taulukko8[[#This Row],[Työttömät 2022]]</f>
        <v>1481.676310077959</v>
      </c>
      <c r="Q156" s="45">
        <v>174120.13932512872</v>
      </c>
      <c r="R156" s="26">
        <f>Taulukko8[[#This Row],[Toimintamenot, arvio]]/Taulukko8[[#This Row],[Työttömät 2022]]</f>
        <v>1299.4040248143936</v>
      </c>
      <c r="S156" s="45">
        <f>Taulukko8[[#This Row],[Palvelut yhteensä, €]]+Taulukko8[[#This Row],[Toimintamenot, arvio]]</f>
        <v>372664.7648755752</v>
      </c>
      <c r="T156" s="45">
        <f>(Taulukko8[[#This Row],[Palvelut + toimintamenot]]/$S$5)*$T$1</f>
        <v>394258.85284028767</v>
      </c>
    </row>
    <row r="157" spans="1:20" x14ac:dyDescent="0.3">
      <c r="A157" s="30">
        <v>499</v>
      </c>
      <c r="B157" s="31" t="s">
        <v>202</v>
      </c>
      <c r="C157" s="26">
        <v>19662</v>
      </c>
      <c r="D157" s="26">
        <v>9457</v>
      </c>
      <c r="E157" s="26">
        <v>328</v>
      </c>
      <c r="F157" s="26">
        <v>127365</v>
      </c>
      <c r="G157" s="26">
        <v>52286.699664468229</v>
      </c>
      <c r="H157" s="26">
        <v>31372.019798680936</v>
      </c>
      <c r="I157" s="26">
        <v>139602.47956138733</v>
      </c>
      <c r="J157" s="26">
        <v>64819.139100529093</v>
      </c>
      <c r="K157" s="26">
        <v>14267.909077972132</v>
      </c>
      <c r="L157" s="26">
        <v>120322.95</v>
      </c>
      <c r="M157" s="26">
        <v>186604.92</v>
      </c>
      <c r="N157" s="26">
        <v>499865.52</v>
      </c>
      <c r="O157" s="45">
        <f>SUM(Taulukko8[[#This Row],[Muiden kuin pakolaisten osuus kotoutumiskoulutuksista,  €]:[Palkkatuki, yksityinen, €]])</f>
        <v>1056854.9375385696</v>
      </c>
      <c r="P157" s="26">
        <f>Taulukko8[[#This Row],[Palvelut yhteensä, €]]/Taulukko8[[#This Row],[Työttömät 2022]]</f>
        <v>3222.1187120078339</v>
      </c>
      <c r="Q157" s="45">
        <v>408314.75365234719</v>
      </c>
      <c r="R157" s="26">
        <f>Taulukko8[[#This Row],[Toimintamenot, arvio]]/Taulukko8[[#This Row],[Työttömät 2022]]</f>
        <v>1244.8620538181317</v>
      </c>
      <c r="S157" s="45">
        <f>Taulukko8[[#This Row],[Palvelut yhteensä, €]]+Taulukko8[[#This Row],[Toimintamenot, arvio]]</f>
        <v>1465169.6911909168</v>
      </c>
      <c r="T157" s="45">
        <f>(Taulukko8[[#This Row],[Palvelut + toimintamenot]]/$S$5)*$T$1</f>
        <v>1550069.0596766141</v>
      </c>
    </row>
    <row r="158" spans="1:20" x14ac:dyDescent="0.3">
      <c r="A158" s="30">
        <v>500</v>
      </c>
      <c r="B158" s="31" t="s">
        <v>203</v>
      </c>
      <c r="C158" s="26">
        <v>10486</v>
      </c>
      <c r="D158" s="26">
        <v>4962</v>
      </c>
      <c r="E158" s="26">
        <v>365</v>
      </c>
      <c r="F158" s="26">
        <v>117595</v>
      </c>
      <c r="G158" s="26">
        <v>40459.850594406787</v>
      </c>
      <c r="H158" s="26">
        <v>24275.910356644072</v>
      </c>
      <c r="I158" s="26">
        <v>140239.62274074327</v>
      </c>
      <c r="J158" s="26">
        <v>23327.364625550661</v>
      </c>
      <c r="K158" s="26">
        <v>4412.1889082543221</v>
      </c>
      <c r="L158" s="26">
        <v>263178.58</v>
      </c>
      <c r="M158" s="26">
        <v>85854.68</v>
      </c>
      <c r="N158" s="26">
        <v>324025.87</v>
      </c>
      <c r="O158" s="45">
        <f>SUM(Taulukko8[[#This Row],[Muiden kuin pakolaisten osuus kotoutumiskoulutuksista,  €]:[Palkkatuki, yksityinen, €]])</f>
        <v>865314.21663119236</v>
      </c>
      <c r="P158" s="26">
        <f>Taulukko8[[#This Row],[Palvelut yhteensä, €]]/Taulukko8[[#This Row],[Työttömät 2022]]</f>
        <v>2370.723881181349</v>
      </c>
      <c r="Q158" s="45">
        <v>339438.61618447077</v>
      </c>
      <c r="R158" s="26">
        <f>Taulukko8[[#This Row],[Toimintamenot, arvio]]/Taulukko8[[#This Row],[Työttömät 2022]]</f>
        <v>929.96881146430349</v>
      </c>
      <c r="S158" s="45">
        <f>Taulukko8[[#This Row],[Palvelut yhteensä, €]]+Taulukko8[[#This Row],[Toimintamenot, arvio]]</f>
        <v>1204752.8328156632</v>
      </c>
      <c r="T158" s="45">
        <f>(Taulukko8[[#This Row],[Palvelut + toimintamenot]]/$S$5)*$T$1</f>
        <v>1274562.3267619021</v>
      </c>
    </row>
    <row r="159" spans="1:20" x14ac:dyDescent="0.3">
      <c r="A159" s="30">
        <v>503</v>
      </c>
      <c r="B159" s="31" t="s">
        <v>204</v>
      </c>
      <c r="C159" s="26">
        <v>7539</v>
      </c>
      <c r="D159" s="26">
        <v>3517</v>
      </c>
      <c r="E159" s="26">
        <v>221</v>
      </c>
      <c r="F159" s="26">
        <v>66787</v>
      </c>
      <c r="G159" s="26">
        <v>14977.245563322251</v>
      </c>
      <c r="H159" s="26">
        <v>8986.3473379933494</v>
      </c>
      <c r="I159" s="26">
        <v>9581.9202966499015</v>
      </c>
      <c r="J159" s="26">
        <v>17073.344597014926</v>
      </c>
      <c r="K159" s="26">
        <v>2078.3667220376524</v>
      </c>
      <c r="L159" s="26">
        <v>76503.94</v>
      </c>
      <c r="M159" s="26">
        <v>45828.22</v>
      </c>
      <c r="N159" s="26">
        <v>91598.32</v>
      </c>
      <c r="O159" s="45">
        <f>SUM(Taulukko8[[#This Row],[Muiden kuin pakolaisten osuus kotoutumiskoulutuksista,  €]:[Palkkatuki, yksityinen, €]])</f>
        <v>251650.45895369584</v>
      </c>
      <c r="P159" s="26">
        <f>Taulukko8[[#This Row],[Palvelut yhteensä, €]]/Taulukko8[[#This Row],[Työttömät 2022]]</f>
        <v>1138.6898595189857</v>
      </c>
      <c r="Q159" s="45">
        <v>187459.44301355048</v>
      </c>
      <c r="R159" s="26">
        <f>Taulukko8[[#This Row],[Toimintamenot, arvio]]/Taulukko8[[#This Row],[Työttömät 2022]]</f>
        <v>848.23277381697051</v>
      </c>
      <c r="S159" s="45">
        <f>Taulukko8[[#This Row],[Palvelut yhteensä, €]]+Taulukko8[[#This Row],[Toimintamenot, arvio]]</f>
        <v>439109.90196724632</v>
      </c>
      <c r="T159" s="45">
        <f>(Taulukko8[[#This Row],[Palvelut + toimintamenot]]/$S$5)*$T$1</f>
        <v>464554.15842230152</v>
      </c>
    </row>
    <row r="160" spans="1:20" x14ac:dyDescent="0.3">
      <c r="A160" s="30">
        <v>504</v>
      </c>
      <c r="B160" s="31" t="s">
        <v>205</v>
      </c>
      <c r="C160" s="26">
        <v>1764</v>
      </c>
      <c r="D160" s="26">
        <v>827</v>
      </c>
      <c r="E160" s="26">
        <v>83</v>
      </c>
      <c r="F160" s="26">
        <v>24387</v>
      </c>
      <c r="G160" s="26">
        <v>8461.541475543585</v>
      </c>
      <c r="H160" s="26">
        <v>5076.9248853261506</v>
      </c>
      <c r="I160" s="26">
        <v>4454.4944720858857</v>
      </c>
      <c r="J160" s="26">
        <v>7432.5303766182824</v>
      </c>
      <c r="K160" s="26">
        <v>2208.6295560494941</v>
      </c>
      <c r="L160" s="26">
        <v>9717.3000000000011</v>
      </c>
      <c r="M160" s="26">
        <v>28203.200000000001</v>
      </c>
      <c r="N160" s="26">
        <v>7430.1</v>
      </c>
      <c r="O160" s="45">
        <f>SUM(Taulukko8[[#This Row],[Muiden kuin pakolaisten osuus kotoutumiskoulutuksista,  €]:[Palkkatuki, yksityinen, €]])</f>
        <v>64523.17929007981</v>
      </c>
      <c r="P160" s="26">
        <f>Taulukko8[[#This Row],[Palvelut yhteensä, €]]/Taulukko8[[#This Row],[Työttömät 2022]]</f>
        <v>777.38770229011823</v>
      </c>
      <c r="Q160" s="45">
        <v>72814.095523683514</v>
      </c>
      <c r="R160" s="26">
        <f>Taulukko8[[#This Row],[Toimintamenot, arvio]]/Taulukko8[[#This Row],[Työttömät 2022]]</f>
        <v>877.27825932148812</v>
      </c>
      <c r="S160" s="45">
        <f>Taulukko8[[#This Row],[Palvelut yhteensä, €]]+Taulukko8[[#This Row],[Toimintamenot, arvio]]</f>
        <v>137337.27481376333</v>
      </c>
      <c r="T160" s="45">
        <f>(Taulukko8[[#This Row],[Palvelut + toimintamenot]]/$S$5)*$T$1</f>
        <v>145295.29358205892</v>
      </c>
    </row>
    <row r="161" spans="1:20" x14ac:dyDescent="0.3">
      <c r="A161" s="30">
        <v>505</v>
      </c>
      <c r="B161" s="31" t="s">
        <v>206</v>
      </c>
      <c r="C161" s="26">
        <v>20912</v>
      </c>
      <c r="D161" s="26">
        <v>10228</v>
      </c>
      <c r="E161" s="26">
        <v>644</v>
      </c>
      <c r="F161" s="26">
        <v>186186</v>
      </c>
      <c r="G161" s="26">
        <v>115817.34894650281</v>
      </c>
      <c r="H161" s="26">
        <v>69490.409367901681</v>
      </c>
      <c r="I161" s="26">
        <v>60970.893086675555</v>
      </c>
      <c r="J161" s="26">
        <v>42117.672134170265</v>
      </c>
      <c r="K161" s="26">
        <v>17136.836555371978</v>
      </c>
      <c r="L161" s="26">
        <v>181329.33000000002</v>
      </c>
      <c r="M161" s="26">
        <v>164187.62</v>
      </c>
      <c r="N161" s="26">
        <v>222299.24</v>
      </c>
      <c r="O161" s="45">
        <f>SUM(Taulukko8[[#This Row],[Muiden kuin pakolaisten osuus kotoutumiskoulutuksista,  €]:[Palkkatuki, yksityinen, €]])</f>
        <v>757532.00114411954</v>
      </c>
      <c r="P161" s="26">
        <f>Taulukko8[[#This Row],[Palvelut yhteensä, €]]/Taulukko8[[#This Row],[Työttömät 2022]]</f>
        <v>1176.2919272424217</v>
      </c>
      <c r="Q161" s="45">
        <v>555909.50872073392</v>
      </c>
      <c r="R161" s="26">
        <f>Taulukko8[[#This Row],[Toimintamenot, arvio]]/Taulukko8[[#This Row],[Työttömät 2022]]</f>
        <v>863.21352285828254</v>
      </c>
      <c r="S161" s="45">
        <f>Taulukko8[[#This Row],[Palvelut yhteensä, €]]+Taulukko8[[#This Row],[Toimintamenot, arvio]]</f>
        <v>1313441.5098648535</v>
      </c>
      <c r="T161" s="45">
        <f>(Taulukko8[[#This Row],[Palvelut + toimintamenot]]/$S$5)*$T$1</f>
        <v>1389548.9774168127</v>
      </c>
    </row>
    <row r="162" spans="1:20" x14ac:dyDescent="0.3">
      <c r="A162" s="30">
        <v>507</v>
      </c>
      <c r="B162" s="31" t="s">
        <v>207</v>
      </c>
      <c r="C162" s="26">
        <v>5564</v>
      </c>
      <c r="D162" s="26">
        <v>2202</v>
      </c>
      <c r="E162" s="26">
        <v>205</v>
      </c>
      <c r="F162" s="26">
        <v>57811</v>
      </c>
      <c r="G162" s="26">
        <v>24557.832632012633</v>
      </c>
      <c r="H162" s="26">
        <v>14734.69957920758</v>
      </c>
      <c r="I162" s="26">
        <v>46715.488209846881</v>
      </c>
      <c r="J162" s="26">
        <v>34715.639298245616</v>
      </c>
      <c r="K162" s="26">
        <v>18541.158769230769</v>
      </c>
      <c r="L162" s="26">
        <v>123190.11</v>
      </c>
      <c r="M162" s="26">
        <v>38698.600000000006</v>
      </c>
      <c r="N162" s="26">
        <v>169656.07</v>
      </c>
      <c r="O162" s="45">
        <f>SUM(Taulukko8[[#This Row],[Muiden kuin pakolaisten osuus kotoutumiskoulutuksista,  €]:[Palkkatuki, yksityinen, €]])</f>
        <v>446251.76585653081</v>
      </c>
      <c r="P162" s="26">
        <f>Taulukko8[[#This Row],[Palvelut yhteensä, €]]/Taulukko8[[#This Row],[Työttömät 2022]]</f>
        <v>2176.8378822269797</v>
      </c>
      <c r="Q162" s="45">
        <v>185356.83668283073</v>
      </c>
      <c r="R162" s="26">
        <f>Taulukko8[[#This Row],[Toimintamenot, arvio]]/Taulukko8[[#This Row],[Työttömät 2022]]</f>
        <v>904.17969113575964</v>
      </c>
      <c r="S162" s="45">
        <f>Taulukko8[[#This Row],[Palvelut yhteensä, €]]+Taulukko8[[#This Row],[Toimintamenot, arvio]]</f>
        <v>631608.60253936157</v>
      </c>
      <c r="T162" s="45">
        <f>(Taulukko8[[#This Row],[Palvelut + toimintamenot]]/$S$5)*$T$1</f>
        <v>668207.21074708377</v>
      </c>
    </row>
    <row r="163" spans="1:20" x14ac:dyDescent="0.3">
      <c r="A163" s="30">
        <v>508</v>
      </c>
      <c r="B163" s="31" t="s">
        <v>208</v>
      </c>
      <c r="C163" s="26">
        <v>9360</v>
      </c>
      <c r="D163" s="26">
        <v>3737</v>
      </c>
      <c r="E163" s="26">
        <v>326</v>
      </c>
      <c r="F163" s="26">
        <v>118674</v>
      </c>
      <c r="G163" s="26">
        <v>25775.529015964334</v>
      </c>
      <c r="H163" s="26">
        <v>15465.3174095786</v>
      </c>
      <c r="I163" s="26">
        <v>37528.359156623039</v>
      </c>
      <c r="J163" s="26">
        <v>20854.420377358492</v>
      </c>
      <c r="K163" s="26">
        <v>2861.0878990334986</v>
      </c>
      <c r="L163" s="26">
        <v>200916.44</v>
      </c>
      <c r="M163" s="26">
        <v>54502.520000000004</v>
      </c>
      <c r="N163" s="26">
        <v>331656.90999999997</v>
      </c>
      <c r="O163" s="45">
        <f>SUM(Taulukko8[[#This Row],[Muiden kuin pakolaisten osuus kotoutumiskoulutuksista,  €]:[Palkkatuki, yksityinen, €]])</f>
        <v>663785.05484259361</v>
      </c>
      <c r="P163" s="26">
        <f>Taulukko8[[#This Row],[Palvelut yhteensä, €]]/Taulukko8[[#This Row],[Työttömät 2022]]</f>
        <v>2036.150474977281</v>
      </c>
      <c r="Q163" s="45">
        <v>325430.14254005102</v>
      </c>
      <c r="R163" s="26">
        <f>Taulukko8[[#This Row],[Toimintamenot, arvio]]/Taulukko8[[#This Row],[Työttömät 2022]]</f>
        <v>998.25197098175158</v>
      </c>
      <c r="S163" s="45">
        <f>Taulukko8[[#This Row],[Palvelut yhteensä, €]]+Taulukko8[[#This Row],[Toimintamenot, arvio]]</f>
        <v>989215.19738264463</v>
      </c>
      <c r="T163" s="45">
        <f>(Taulukko8[[#This Row],[Palvelut + toimintamenot]]/$S$5)*$T$1</f>
        <v>1046535.3467545427</v>
      </c>
    </row>
    <row r="164" spans="1:20" x14ac:dyDescent="0.3">
      <c r="A164" s="30">
        <v>529</v>
      </c>
      <c r="B164" s="31" t="s">
        <v>209</v>
      </c>
      <c r="C164" s="26">
        <v>19850</v>
      </c>
      <c r="D164" s="26">
        <v>9166</v>
      </c>
      <c r="E164" s="26">
        <v>592</v>
      </c>
      <c r="F164" s="26">
        <v>189139</v>
      </c>
      <c r="G164" s="26">
        <v>122468.80442928991</v>
      </c>
      <c r="H164" s="26">
        <v>73481.282657573945</v>
      </c>
      <c r="I164" s="26">
        <v>78351.277469951412</v>
      </c>
      <c r="J164" s="26">
        <v>60705.225233830839</v>
      </c>
      <c r="K164" s="26">
        <v>5567.3895902547065</v>
      </c>
      <c r="L164" s="26">
        <v>283716.84999999998</v>
      </c>
      <c r="M164" s="26">
        <v>114537.66</v>
      </c>
      <c r="N164" s="26">
        <v>322523.12</v>
      </c>
      <c r="O164" s="45">
        <f>SUM(Taulukko8[[#This Row],[Muiden kuin pakolaisten osuus kotoutumiskoulutuksista,  €]:[Palkkatuki, yksityinen, €]])</f>
        <v>938882.80495161086</v>
      </c>
      <c r="P164" s="26">
        <f>Taulukko8[[#This Row],[Palvelut yhteensä, €]]/Taulukko8[[#This Row],[Työttömät 2022]]</f>
        <v>1585.9506840398833</v>
      </c>
      <c r="Q164" s="45">
        <v>530880.13523799425</v>
      </c>
      <c r="R164" s="26">
        <f>Taulukko8[[#This Row],[Toimintamenot, arvio]]/Taulukko8[[#This Row],[Työttömät 2022]]</f>
        <v>896.75698519931461</v>
      </c>
      <c r="S164" s="45">
        <f>Taulukko8[[#This Row],[Palvelut yhteensä, €]]+Taulukko8[[#This Row],[Toimintamenot, arvio]]</f>
        <v>1469762.9401896051</v>
      </c>
      <c r="T164" s="45">
        <f>(Taulukko8[[#This Row],[Palvelut + toimintamenot]]/$S$5)*$T$1</f>
        <v>1554928.4648356647</v>
      </c>
    </row>
    <row r="165" spans="1:20" x14ac:dyDescent="0.3">
      <c r="A165" s="30">
        <v>531</v>
      </c>
      <c r="B165" s="31" t="s">
        <v>210</v>
      </c>
      <c r="C165" s="26">
        <v>5072</v>
      </c>
      <c r="D165" s="26">
        <v>2206</v>
      </c>
      <c r="E165" s="26">
        <v>155</v>
      </c>
      <c r="F165" s="26">
        <v>70139</v>
      </c>
      <c r="G165" s="26">
        <v>20203.076890829692</v>
      </c>
      <c r="H165" s="26">
        <v>12121.846134497815</v>
      </c>
      <c r="I165" s="26">
        <v>48473.312838427955</v>
      </c>
      <c r="J165" s="26">
        <v>31495.415652173913</v>
      </c>
      <c r="K165" s="26">
        <v>4319.8179384049645</v>
      </c>
      <c r="L165" s="26">
        <v>44626.28</v>
      </c>
      <c r="M165" s="26">
        <v>15590.220000000001</v>
      </c>
      <c r="N165" s="26">
        <v>84571.150000000009</v>
      </c>
      <c r="O165" s="45">
        <f>SUM(Taulukko8[[#This Row],[Muiden kuin pakolaisten osuus kotoutumiskoulutuksista,  €]:[Palkkatuki, yksityinen, €]])</f>
        <v>241198.04256350466</v>
      </c>
      <c r="P165" s="26">
        <f>Taulukko8[[#This Row],[Palvelut yhteensä, €]]/Taulukko8[[#This Row],[Työttömät 2022]]</f>
        <v>1556.116403635514</v>
      </c>
      <c r="Q165" s="45">
        <v>234486.22816096817</v>
      </c>
      <c r="R165" s="26">
        <f>Taulukko8[[#This Row],[Toimintamenot, arvio]]/Taulukko8[[#This Row],[Työttömät 2022]]</f>
        <v>1512.8143752320527</v>
      </c>
      <c r="S165" s="45">
        <f>Taulukko8[[#This Row],[Palvelut yhteensä, €]]+Taulukko8[[#This Row],[Toimintamenot, arvio]]</f>
        <v>475684.27072447282</v>
      </c>
      <c r="T165" s="45">
        <f>(Taulukko8[[#This Row],[Palvelut + toimintamenot]]/$S$5)*$T$1</f>
        <v>503247.83174125943</v>
      </c>
    </row>
    <row r="166" spans="1:20" x14ac:dyDescent="0.3">
      <c r="A166" s="30">
        <v>535</v>
      </c>
      <c r="B166" s="31" t="s">
        <v>211</v>
      </c>
      <c r="C166" s="26">
        <v>10419</v>
      </c>
      <c r="D166" s="26">
        <v>4322</v>
      </c>
      <c r="E166" s="26">
        <v>284</v>
      </c>
      <c r="F166" s="26">
        <v>95157</v>
      </c>
      <c r="G166" s="26">
        <v>7050.8922057968211</v>
      </c>
      <c r="H166" s="26">
        <v>4230.5353234780923</v>
      </c>
      <c r="I166" s="26">
        <v>19413.302907134548</v>
      </c>
      <c r="J166" s="26">
        <v>3222.3532947976878</v>
      </c>
      <c r="K166" s="26">
        <v>3290.1229226575447</v>
      </c>
      <c r="L166" s="26">
        <v>37053.230000000003</v>
      </c>
      <c r="M166" s="26">
        <v>89499.86</v>
      </c>
      <c r="N166" s="26">
        <v>265786.59999999998</v>
      </c>
      <c r="O166" s="45">
        <f>SUM(Taulukko8[[#This Row],[Muiden kuin pakolaisten osuus kotoutumiskoulutuksista,  €]:[Palkkatuki, yksityinen, €]])</f>
        <v>422496.00444806786</v>
      </c>
      <c r="P166" s="26">
        <f>Taulukko8[[#This Row],[Palvelut yhteensä, €]]/Taulukko8[[#This Row],[Työttömät 2022]]</f>
        <v>1487.6619874931966</v>
      </c>
      <c r="Q166" s="45">
        <v>269730.92769220675</v>
      </c>
      <c r="R166" s="26">
        <f>Taulukko8[[#This Row],[Toimintamenot, arvio]]/Taulukko8[[#This Row],[Työttömät 2022]]</f>
        <v>949.75678764861527</v>
      </c>
      <c r="S166" s="45">
        <f>Taulukko8[[#This Row],[Palvelut yhteensä, €]]+Taulukko8[[#This Row],[Toimintamenot, arvio]]</f>
        <v>692226.93214027467</v>
      </c>
      <c r="T166" s="45">
        <f>(Taulukko8[[#This Row],[Palvelut + toimintamenot]]/$S$5)*$T$1</f>
        <v>732338.07403792883</v>
      </c>
    </row>
    <row r="167" spans="1:20" x14ac:dyDescent="0.3">
      <c r="A167" s="30">
        <v>536</v>
      </c>
      <c r="B167" s="31" t="s">
        <v>212</v>
      </c>
      <c r="C167" s="26">
        <v>35346</v>
      </c>
      <c r="D167" s="26">
        <v>16908</v>
      </c>
      <c r="E167" s="26">
        <v>1221</v>
      </c>
      <c r="F167" s="26">
        <v>442352</v>
      </c>
      <c r="G167" s="26">
        <v>191022.05499899326</v>
      </c>
      <c r="H167" s="26">
        <v>114613.23299939596</v>
      </c>
      <c r="I167" s="26">
        <v>278122.10109823098</v>
      </c>
      <c r="J167" s="26">
        <v>250253.04452830189</v>
      </c>
      <c r="K167" s="26">
        <v>10715.915106502767</v>
      </c>
      <c r="L167" s="26">
        <v>147331.41999999998</v>
      </c>
      <c r="M167" s="26">
        <v>281117.58</v>
      </c>
      <c r="N167" s="26">
        <v>929628.04</v>
      </c>
      <c r="O167" s="45">
        <f>SUM(Taulukko8[[#This Row],[Muiden kuin pakolaisten osuus kotoutumiskoulutuksista,  €]:[Palkkatuki, yksityinen, €]])</f>
        <v>2011781.3337324318</v>
      </c>
      <c r="P167" s="26">
        <f>Taulukko8[[#This Row],[Palvelut yhteensä, €]]/Taulukko8[[#This Row],[Työttömät 2022]]</f>
        <v>1647.6505599774216</v>
      </c>
      <c r="Q167" s="45">
        <v>1213026.2265776552</v>
      </c>
      <c r="R167" s="26">
        <f>Taulukko8[[#This Row],[Toimintamenot, arvio]]/Taulukko8[[#This Row],[Työttömät 2022]]</f>
        <v>993.46947303657259</v>
      </c>
      <c r="S167" s="45">
        <f>Taulukko8[[#This Row],[Palvelut yhteensä, €]]+Taulukko8[[#This Row],[Toimintamenot, arvio]]</f>
        <v>3224807.5603100872</v>
      </c>
      <c r="T167" s="45">
        <f>(Taulukko8[[#This Row],[Palvelut + toimintamenot]]/$S$5)*$T$1</f>
        <v>3411669.2781058545</v>
      </c>
    </row>
    <row r="168" spans="1:20" x14ac:dyDescent="0.3">
      <c r="A168" s="30">
        <v>538</v>
      </c>
      <c r="B168" s="31" t="s">
        <v>213</v>
      </c>
      <c r="C168" s="26">
        <v>4644</v>
      </c>
      <c r="D168" s="26">
        <v>2254</v>
      </c>
      <c r="E168" s="26">
        <v>118</v>
      </c>
      <c r="F168" s="26">
        <v>33107</v>
      </c>
      <c r="G168" s="26">
        <v>31810.079072542834</v>
      </c>
      <c r="H168" s="26">
        <v>19086.047443525698</v>
      </c>
      <c r="I168" s="26">
        <v>20350.981161026342</v>
      </c>
      <c r="J168" s="26">
        <v>5691.1148656716414</v>
      </c>
      <c r="K168" s="26">
        <v>1109.7161683277961</v>
      </c>
      <c r="L168" s="26">
        <v>20393.25</v>
      </c>
      <c r="M168" s="26">
        <v>42365.34</v>
      </c>
      <c r="N168" s="26">
        <v>66972.75</v>
      </c>
      <c r="O168" s="45">
        <f>SUM(Taulukko8[[#This Row],[Muiden kuin pakolaisten osuus kotoutumiskoulutuksista,  €]:[Palkkatuki, yksityinen, €]])</f>
        <v>175969.19963855148</v>
      </c>
      <c r="P168" s="26">
        <f>Taulukko8[[#This Row],[Palvelut yhteensä, €]]/Taulukko8[[#This Row],[Työttömät 2022]]</f>
        <v>1491.264403716538</v>
      </c>
      <c r="Q168" s="45">
        <v>92925.566051022135</v>
      </c>
      <c r="R168" s="26">
        <f>Taulukko8[[#This Row],[Toimintamenot, arvio]]/Taulukko8[[#This Row],[Työttömät 2022]]</f>
        <v>787.50479704256043</v>
      </c>
      <c r="S168" s="45">
        <f>Taulukko8[[#This Row],[Palvelut yhteensä, €]]+Taulukko8[[#This Row],[Toimintamenot, arvio]]</f>
        <v>268894.7656895736</v>
      </c>
      <c r="T168" s="45">
        <f>(Taulukko8[[#This Row],[Palvelut + toimintamenot]]/$S$5)*$T$1</f>
        <v>284475.89320907515</v>
      </c>
    </row>
    <row r="169" spans="1:20" x14ac:dyDescent="0.3">
      <c r="A169" s="30">
        <v>541</v>
      </c>
      <c r="B169" s="31" t="s">
        <v>214</v>
      </c>
      <c r="C169" s="26">
        <v>9243</v>
      </c>
      <c r="D169" s="26">
        <v>3752</v>
      </c>
      <c r="E169" s="26">
        <v>452</v>
      </c>
      <c r="F169" s="26">
        <v>154327</v>
      </c>
      <c r="G169" s="26">
        <v>37236.722213811969</v>
      </c>
      <c r="H169" s="26">
        <v>22342.03332828718</v>
      </c>
      <c r="I169" s="26">
        <v>67975.22250234196</v>
      </c>
      <c r="J169" s="26">
        <v>18790.338556701034</v>
      </c>
      <c r="K169" s="26">
        <v>3713.772330694811</v>
      </c>
      <c r="L169" s="26">
        <v>253701.97000000003</v>
      </c>
      <c r="M169" s="26">
        <v>56870.52</v>
      </c>
      <c r="N169" s="26">
        <v>801653.41999999993</v>
      </c>
      <c r="O169" s="45">
        <f>SUM(Taulukko8[[#This Row],[Muiden kuin pakolaisten osuus kotoutumiskoulutuksista,  €]:[Palkkatuki, yksityinen, €]])</f>
        <v>1225047.2767180251</v>
      </c>
      <c r="P169" s="26">
        <f>Taulukko8[[#This Row],[Palvelut yhteensä, €]]/Taulukko8[[#This Row],[Työttömät 2022]]</f>
        <v>2710.2815856593475</v>
      </c>
      <c r="Q169" s="45">
        <v>408369.7608968608</v>
      </c>
      <c r="R169" s="26">
        <f>Taulukko8[[#This Row],[Toimintamenot, arvio]]/Taulukko8[[#This Row],[Työttömät 2022]]</f>
        <v>903.47292233818757</v>
      </c>
      <c r="S169" s="45">
        <f>Taulukko8[[#This Row],[Palvelut yhteensä, €]]+Taulukko8[[#This Row],[Toimintamenot, arvio]]</f>
        <v>1633417.037614886</v>
      </c>
      <c r="T169" s="45">
        <f>(Taulukko8[[#This Row],[Palvelut + toimintamenot]]/$S$5)*$T$1</f>
        <v>1728065.5113043492</v>
      </c>
    </row>
    <row r="170" spans="1:20" x14ac:dyDescent="0.3">
      <c r="A170" s="30">
        <v>543</v>
      </c>
      <c r="B170" s="31" t="s">
        <v>215</v>
      </c>
      <c r="C170" s="26">
        <v>44458</v>
      </c>
      <c r="D170" s="26">
        <v>22663</v>
      </c>
      <c r="E170" s="26">
        <v>1528</v>
      </c>
      <c r="F170" s="26">
        <v>421733</v>
      </c>
      <c r="G170" s="26">
        <v>412500.14693274972</v>
      </c>
      <c r="H170" s="26">
        <v>247500.08815964981</v>
      </c>
      <c r="I170" s="26">
        <v>217156.6055141869</v>
      </c>
      <c r="J170" s="26">
        <v>86712.854393879956</v>
      </c>
      <c r="K170" s="26">
        <v>40660.07182703165</v>
      </c>
      <c r="L170" s="26">
        <v>234298.7</v>
      </c>
      <c r="M170" s="26">
        <v>305102.45999999996</v>
      </c>
      <c r="N170" s="26">
        <v>448282.23</v>
      </c>
      <c r="O170" s="45">
        <f>SUM(Taulukko8[[#This Row],[Muiden kuin pakolaisten osuus kotoutumiskoulutuksista,  €]:[Palkkatuki, yksityinen, €]])</f>
        <v>1579713.0098947482</v>
      </c>
      <c r="P170" s="26">
        <f>Taulukko8[[#This Row],[Palvelut yhteensä, €]]/Taulukko8[[#This Row],[Työttömät 2022]]</f>
        <v>1033.8435928630552</v>
      </c>
      <c r="Q170" s="45">
        <v>1259199.8584282456</v>
      </c>
      <c r="R170" s="26">
        <f>Taulukko8[[#This Row],[Toimintamenot, arvio]]/Taulukko8[[#This Row],[Työttömät 2022]]</f>
        <v>824.08367698183611</v>
      </c>
      <c r="S170" s="45">
        <f>Taulukko8[[#This Row],[Palvelut yhteensä, €]]+Taulukko8[[#This Row],[Toimintamenot, arvio]]</f>
        <v>2838912.8683229936</v>
      </c>
      <c r="T170" s="45">
        <f>(Taulukko8[[#This Row],[Palvelut + toimintamenot]]/$S$5)*$T$1</f>
        <v>3003413.889027725</v>
      </c>
    </row>
    <row r="171" spans="1:20" x14ac:dyDescent="0.3">
      <c r="A171" s="30">
        <v>545</v>
      </c>
      <c r="B171" s="31" t="s">
        <v>216</v>
      </c>
      <c r="C171" s="26">
        <v>9584</v>
      </c>
      <c r="D171" s="26">
        <v>4449</v>
      </c>
      <c r="E171" s="26">
        <v>161</v>
      </c>
      <c r="F171" s="26">
        <v>64235</v>
      </c>
      <c r="G171" s="26">
        <v>5351.9046121206529</v>
      </c>
      <c r="H171" s="26">
        <v>3211.1427672723917</v>
      </c>
      <c r="I171" s="26">
        <v>14289.27736924638</v>
      </c>
      <c r="J171" s="26">
        <v>25364.010952380951</v>
      </c>
      <c r="K171" s="26">
        <v>7003.4553705899789</v>
      </c>
      <c r="L171" s="26">
        <v>35935.94</v>
      </c>
      <c r="M171" s="26">
        <v>47504.799999999996</v>
      </c>
      <c r="N171" s="26">
        <v>74780.75</v>
      </c>
      <c r="O171" s="45">
        <f>SUM(Taulukko8[[#This Row],[Muiden kuin pakolaisten osuus kotoutumiskoulutuksista,  €]:[Palkkatuki, yksityinen, €]])</f>
        <v>208089.37645948969</v>
      </c>
      <c r="P171" s="26">
        <f>Taulukko8[[#This Row],[Palvelut yhteensä, €]]/Taulukko8[[#This Row],[Työttömät 2022]]</f>
        <v>1292.4805991272651</v>
      </c>
      <c r="Q171" s="45">
        <v>205928.61618858023</v>
      </c>
      <c r="R171" s="26">
        <f>Taulukko8[[#This Row],[Toimintamenot, arvio]]/Taulukko8[[#This Row],[Työttömät 2022]]</f>
        <v>1279.0597278793803</v>
      </c>
      <c r="S171" s="45">
        <f>Taulukko8[[#This Row],[Palvelut yhteensä, €]]+Taulukko8[[#This Row],[Toimintamenot, arvio]]</f>
        <v>414017.99264806992</v>
      </c>
      <c r="T171" s="45">
        <f>(Taulukko8[[#This Row],[Palvelut + toimintamenot]]/$S$5)*$T$1</f>
        <v>438008.29652131395</v>
      </c>
    </row>
    <row r="172" spans="1:20" x14ac:dyDescent="0.3">
      <c r="A172" s="30">
        <v>560</v>
      </c>
      <c r="B172" s="31" t="s">
        <v>217</v>
      </c>
      <c r="C172" s="26">
        <v>15735</v>
      </c>
      <c r="D172" s="26">
        <v>7203</v>
      </c>
      <c r="E172" s="26">
        <v>724</v>
      </c>
      <c r="F172" s="26">
        <v>203089</v>
      </c>
      <c r="G172" s="26">
        <v>134724.62584983464</v>
      </c>
      <c r="H172" s="26">
        <v>80834.775509900777</v>
      </c>
      <c r="I172" s="26">
        <v>65333.774896909323</v>
      </c>
      <c r="J172" s="26">
        <v>36237.280724852069</v>
      </c>
      <c r="K172" s="26">
        <v>9847.8021519823778</v>
      </c>
      <c r="L172" s="26">
        <v>85314.880000000005</v>
      </c>
      <c r="M172" s="26">
        <v>107876.16</v>
      </c>
      <c r="N172" s="26">
        <v>567433.24</v>
      </c>
      <c r="O172" s="45">
        <f>SUM(Taulukko8[[#This Row],[Muiden kuin pakolaisten osuus kotoutumiskoulutuksista,  €]:[Palkkatuki, yksityinen, €]])</f>
        <v>952877.91328364459</v>
      </c>
      <c r="P172" s="26">
        <f>Taulukko8[[#This Row],[Palvelut yhteensä, €]]/Taulukko8[[#This Row],[Työttömät 2022]]</f>
        <v>1316.1297144801722</v>
      </c>
      <c r="Q172" s="45">
        <v>596796.06122497574</v>
      </c>
      <c r="R172" s="26">
        <f>Taulukko8[[#This Row],[Toimintamenot, arvio]]/Taulukko8[[#This Row],[Työttömät 2022]]</f>
        <v>824.30395196819859</v>
      </c>
      <c r="S172" s="45">
        <f>Taulukko8[[#This Row],[Palvelut yhteensä, €]]+Taulukko8[[#This Row],[Toimintamenot, arvio]]</f>
        <v>1549673.9745086203</v>
      </c>
      <c r="T172" s="45">
        <f>(Taulukko8[[#This Row],[Palvelut + toimintamenot]]/$S$5)*$T$1</f>
        <v>1639469.9500775409</v>
      </c>
    </row>
    <row r="173" spans="1:20" x14ac:dyDescent="0.3">
      <c r="A173" s="30">
        <v>561</v>
      </c>
      <c r="B173" s="31" t="s">
        <v>218</v>
      </c>
      <c r="C173" s="26">
        <v>1317</v>
      </c>
      <c r="D173" s="26">
        <v>591</v>
      </c>
      <c r="E173" s="26">
        <v>40</v>
      </c>
      <c r="F173" s="26">
        <v>12957</v>
      </c>
      <c r="G173" s="26">
        <v>3048.4659111186879</v>
      </c>
      <c r="H173" s="26">
        <v>1829.0795466712127</v>
      </c>
      <c r="I173" s="26">
        <v>1950.3023612650243</v>
      </c>
      <c r="J173" s="26">
        <v>3794.0765771144274</v>
      </c>
      <c r="K173" s="26">
        <v>376.17497231450722</v>
      </c>
      <c r="L173" s="26">
        <v>32613.21</v>
      </c>
      <c r="M173" s="26">
        <v>15862.599999999999</v>
      </c>
      <c r="N173" s="26">
        <v>21895.82</v>
      </c>
      <c r="O173" s="45">
        <f>SUM(Taulukko8[[#This Row],[Muiden kuin pakolaisten osuus kotoutumiskoulutuksista,  €]:[Palkkatuki, yksityinen, €]])</f>
        <v>78321.263457365159</v>
      </c>
      <c r="P173" s="26">
        <f>Taulukko8[[#This Row],[Palvelut yhteensä, €]]/Taulukko8[[#This Row],[Työttömät 2022]]</f>
        <v>1958.0315864341289</v>
      </c>
      <c r="Q173" s="45">
        <v>36368.035742383603</v>
      </c>
      <c r="R173" s="26">
        <f>Taulukko8[[#This Row],[Toimintamenot, arvio]]/Taulukko8[[#This Row],[Työttömät 2022]]</f>
        <v>909.2008935595901</v>
      </c>
      <c r="S173" s="45">
        <f>Taulukko8[[#This Row],[Palvelut yhteensä, €]]+Taulukko8[[#This Row],[Toimintamenot, arvio]]</f>
        <v>114689.29919974876</v>
      </c>
      <c r="T173" s="45">
        <f>(Taulukko8[[#This Row],[Palvelut + toimintamenot]]/$S$5)*$T$1</f>
        <v>121334.97930947816</v>
      </c>
    </row>
    <row r="174" spans="1:20" x14ac:dyDescent="0.3">
      <c r="A174" s="30">
        <v>562</v>
      </c>
      <c r="B174" s="31" t="s">
        <v>219</v>
      </c>
      <c r="C174" s="26">
        <v>8935</v>
      </c>
      <c r="D174" s="26">
        <v>3816</v>
      </c>
      <c r="E174" s="26">
        <v>329</v>
      </c>
      <c r="F174" s="26">
        <v>115085</v>
      </c>
      <c r="G174" s="26">
        <v>37833.399597296135</v>
      </c>
      <c r="H174" s="26">
        <v>22700.039758377679</v>
      </c>
      <c r="I174" s="26">
        <v>55084.239292391772</v>
      </c>
      <c r="J174" s="26">
        <v>20854.420377358492</v>
      </c>
      <c r="K174" s="26">
        <v>2887.416928779206</v>
      </c>
      <c r="L174" s="26">
        <v>87685.75</v>
      </c>
      <c r="M174" s="26">
        <v>61440.36</v>
      </c>
      <c r="N174" s="26">
        <v>169465.65</v>
      </c>
      <c r="O174" s="45">
        <f>SUM(Taulukko8[[#This Row],[Muiden kuin pakolaisten osuus kotoutumiskoulutuksista,  €]:[Palkkatuki, yksityinen, €]])</f>
        <v>420117.87635690719</v>
      </c>
      <c r="P174" s="26">
        <f>Taulukko8[[#This Row],[Palvelut yhteensä, €]]/Taulukko8[[#This Row],[Työttömät 2022]]</f>
        <v>1276.954031479961</v>
      </c>
      <c r="Q174" s="45">
        <v>315588.31719013239</v>
      </c>
      <c r="R174" s="26">
        <f>Taulukko8[[#This Row],[Toimintamenot, arvio]]/Taulukko8[[#This Row],[Työttömät 2022]]</f>
        <v>959.23500665693734</v>
      </c>
      <c r="S174" s="45">
        <f>Taulukko8[[#This Row],[Palvelut yhteensä, €]]+Taulukko8[[#This Row],[Toimintamenot, arvio]]</f>
        <v>735706.19354703953</v>
      </c>
      <c r="T174" s="45">
        <f>(Taulukko8[[#This Row],[Palvelut + toimintamenot]]/$S$5)*$T$1</f>
        <v>778336.7445328373</v>
      </c>
    </row>
    <row r="175" spans="1:20" x14ac:dyDescent="0.3">
      <c r="A175" s="30">
        <v>563</v>
      </c>
      <c r="B175" s="31" t="s">
        <v>220</v>
      </c>
      <c r="C175" s="26">
        <v>7025</v>
      </c>
      <c r="D175" s="26">
        <v>2911</v>
      </c>
      <c r="E175" s="26">
        <v>223</v>
      </c>
      <c r="F175" s="26">
        <v>79214</v>
      </c>
      <c r="G175" s="26">
        <v>26143.03411464392</v>
      </c>
      <c r="H175" s="26">
        <v>15685.820468786351</v>
      </c>
      <c r="I175" s="26">
        <v>71979.917628279698</v>
      </c>
      <c r="J175" s="26">
        <v>3222.3532947976878</v>
      </c>
      <c r="K175" s="26">
        <v>2583.4415906782833</v>
      </c>
      <c r="L175" s="26">
        <v>225003.22</v>
      </c>
      <c r="M175" s="26">
        <v>24337.919999999998</v>
      </c>
      <c r="N175" s="26">
        <v>179000.97999999998</v>
      </c>
      <c r="O175" s="45">
        <f>SUM(Taulukko8[[#This Row],[Muiden kuin pakolaisten osuus kotoutumiskoulutuksista,  €]:[Palkkatuki, yksityinen, €]])</f>
        <v>521813.652982542</v>
      </c>
      <c r="P175" s="26">
        <f>Taulukko8[[#This Row],[Palvelut yhteensä, €]]/Taulukko8[[#This Row],[Työttömät 2022]]</f>
        <v>2339.971538038305</v>
      </c>
      <c r="Q175" s="45">
        <v>224539.08494604143</v>
      </c>
      <c r="R175" s="26">
        <f>Taulukko8[[#This Row],[Toimintamenot, arvio]]/Taulukko8[[#This Row],[Työttömät 2022]]</f>
        <v>1006.9017262154324</v>
      </c>
      <c r="S175" s="45">
        <f>Taulukko8[[#This Row],[Palvelut yhteensä, €]]+Taulukko8[[#This Row],[Toimintamenot, arvio]]</f>
        <v>746352.7379285834</v>
      </c>
      <c r="T175" s="45">
        <f>(Taulukko8[[#This Row],[Palvelut + toimintamenot]]/$S$5)*$T$1</f>
        <v>789600.2037331782</v>
      </c>
    </row>
    <row r="176" spans="1:20" x14ac:dyDescent="0.3">
      <c r="A176" s="30">
        <v>564</v>
      </c>
      <c r="B176" s="31" t="s">
        <v>221</v>
      </c>
      <c r="C176" s="26">
        <v>211848</v>
      </c>
      <c r="D176" s="26">
        <v>102841</v>
      </c>
      <c r="E176" s="26">
        <v>11529</v>
      </c>
      <c r="F176" s="26">
        <v>3513311</v>
      </c>
      <c r="G176" s="26">
        <v>1445175.3353497803</v>
      </c>
      <c r="H176" s="26">
        <v>867105.20120986819</v>
      </c>
      <c r="I176" s="26">
        <v>3979017.9342125501</v>
      </c>
      <c r="J176" s="26">
        <v>193341.19768786128</v>
      </c>
      <c r="K176" s="26">
        <v>133562.77174408041</v>
      </c>
      <c r="L176" s="26">
        <v>1372826.1800000002</v>
      </c>
      <c r="M176" s="26">
        <v>1102226.6399999999</v>
      </c>
      <c r="N176" s="26">
        <v>6611154.0999999996</v>
      </c>
      <c r="O176" s="45">
        <f>SUM(Taulukko8[[#This Row],[Muiden kuin pakolaisten osuus kotoutumiskoulutuksista,  €]:[Palkkatuki, yksityinen, €]])</f>
        <v>14259234.024854358</v>
      </c>
      <c r="P176" s="26">
        <f>Taulukko8[[#This Row],[Palvelut yhteensä, €]]/Taulukko8[[#This Row],[Työttömät 2022]]</f>
        <v>1236.8144700194603</v>
      </c>
      <c r="Q176" s="45">
        <v>9958790.5808425508</v>
      </c>
      <c r="R176" s="26">
        <f>Taulukko8[[#This Row],[Toimintamenot, arvio]]/Taulukko8[[#This Row],[Työttömät 2022]]</f>
        <v>863.80350254510802</v>
      </c>
      <c r="S176" s="45">
        <f>Taulukko8[[#This Row],[Palvelut yhteensä, €]]+Taulukko8[[#This Row],[Toimintamenot, arvio]]</f>
        <v>24218024.605696909</v>
      </c>
      <c r="T176" s="45">
        <f>(Taulukko8[[#This Row],[Palvelut + toimintamenot]]/$S$5)*$T$1</f>
        <v>25621339.871741973</v>
      </c>
    </row>
    <row r="177" spans="1:20" x14ac:dyDescent="0.3">
      <c r="A177" s="30">
        <v>576</v>
      </c>
      <c r="B177" s="31" t="s">
        <v>222</v>
      </c>
      <c r="C177" s="26">
        <v>2750</v>
      </c>
      <c r="D177" s="26">
        <v>1061</v>
      </c>
      <c r="E177" s="26">
        <v>120</v>
      </c>
      <c r="F177" s="26">
        <v>35094</v>
      </c>
      <c r="G177" s="26">
        <v>21200.947526231987</v>
      </c>
      <c r="H177" s="26">
        <v>12720.568515739191</v>
      </c>
      <c r="I177" s="26">
        <v>10281.252774262035</v>
      </c>
      <c r="J177" s="26">
        <v>8526.4189940828401</v>
      </c>
      <c r="K177" s="26">
        <v>1632.2324008810572</v>
      </c>
      <c r="L177" s="26">
        <v>42906.239999999998</v>
      </c>
      <c r="M177" s="26">
        <v>3808.12</v>
      </c>
      <c r="N177" s="26">
        <v>71964.37</v>
      </c>
      <c r="O177" s="45">
        <f>SUM(Taulukko8[[#This Row],[Muiden kuin pakolaisten osuus kotoutumiskoulutuksista,  €]:[Palkkatuki, yksityinen, €]])</f>
        <v>151839.2026849651</v>
      </c>
      <c r="P177" s="26">
        <f>Taulukko8[[#This Row],[Palvelut yhteensä, €]]/Taulukko8[[#This Row],[Työttömät 2022]]</f>
        <v>1265.3266890413759</v>
      </c>
      <c r="Q177" s="45">
        <v>103127.00822117052</v>
      </c>
      <c r="R177" s="26">
        <f>Taulukko8[[#This Row],[Toimintamenot, arvio]]/Taulukko8[[#This Row],[Työttömät 2022]]</f>
        <v>859.39173517642098</v>
      </c>
      <c r="S177" s="45">
        <f>Taulukko8[[#This Row],[Palvelut yhteensä, €]]+Taulukko8[[#This Row],[Toimintamenot, arvio]]</f>
        <v>254966.21090613562</v>
      </c>
      <c r="T177" s="45">
        <f>(Taulukko8[[#This Row],[Palvelut + toimintamenot]]/$S$5)*$T$1</f>
        <v>269740.24726606562</v>
      </c>
    </row>
    <row r="178" spans="1:20" x14ac:dyDescent="0.3">
      <c r="A178" s="30">
        <v>577</v>
      </c>
      <c r="B178" s="31" t="s">
        <v>223</v>
      </c>
      <c r="C178" s="26">
        <v>11138</v>
      </c>
      <c r="D178" s="26">
        <v>5157</v>
      </c>
      <c r="E178" s="26">
        <v>227</v>
      </c>
      <c r="F178" s="26">
        <v>90978</v>
      </c>
      <c r="G178" s="26">
        <v>51558.83649674651</v>
      </c>
      <c r="H178" s="26">
        <v>30935.301898047903</v>
      </c>
      <c r="I178" s="26">
        <v>32985.548631830192</v>
      </c>
      <c r="J178" s="26">
        <v>15176.30630845771</v>
      </c>
      <c r="K178" s="26">
        <v>2134.7929678848286</v>
      </c>
      <c r="L178" s="26">
        <v>147247.85999999999</v>
      </c>
      <c r="M178" s="26">
        <v>85369.919999999998</v>
      </c>
      <c r="N178" s="26">
        <v>130208.57</v>
      </c>
      <c r="O178" s="45">
        <f>SUM(Taulukko8[[#This Row],[Muiden kuin pakolaisten osuus kotoutumiskoulutuksista,  €]:[Palkkatuki, yksityinen, €]])</f>
        <v>444058.29980622063</v>
      </c>
      <c r="P178" s="26">
        <f>Taulukko8[[#This Row],[Palvelut yhteensä, €]]/Taulukko8[[#This Row],[Työttömät 2022]]</f>
        <v>1956.2039639040556</v>
      </c>
      <c r="Q178" s="45">
        <v>255359.35446249714</v>
      </c>
      <c r="R178" s="26">
        <f>Taulukko8[[#This Row],[Toimintamenot, arvio]]/Taulukko8[[#This Row],[Työttömät 2022]]</f>
        <v>1124.9310769273002</v>
      </c>
      <c r="S178" s="45">
        <f>Taulukko8[[#This Row],[Palvelut yhteensä, €]]+Taulukko8[[#This Row],[Toimintamenot, arvio]]</f>
        <v>699417.65426871774</v>
      </c>
      <c r="T178" s="45">
        <f>(Taulukko8[[#This Row],[Palvelut + toimintamenot]]/$S$5)*$T$1</f>
        <v>739945.46310354071</v>
      </c>
    </row>
    <row r="179" spans="1:20" x14ac:dyDescent="0.3">
      <c r="A179" s="30">
        <v>578</v>
      </c>
      <c r="B179" s="31" t="s">
        <v>224</v>
      </c>
      <c r="C179" s="26">
        <v>3100</v>
      </c>
      <c r="D179" s="26">
        <v>1267</v>
      </c>
      <c r="E179" s="26">
        <v>134</v>
      </c>
      <c r="F179" s="26">
        <v>44418</v>
      </c>
      <c r="G179" s="26">
        <v>28518.775614973263</v>
      </c>
      <c r="H179" s="26">
        <v>17111.265368983957</v>
      </c>
      <c r="I179" s="26">
        <v>30253.437604278075</v>
      </c>
      <c r="J179" s="26">
        <v>6671.4178378378383</v>
      </c>
      <c r="K179" s="26">
        <v>891.81030431705585</v>
      </c>
      <c r="L179" s="26">
        <v>78234.7</v>
      </c>
      <c r="M179" s="26">
        <v>16155.8</v>
      </c>
      <c r="N179" s="26">
        <v>118897.27</v>
      </c>
      <c r="O179" s="45">
        <f>SUM(Taulukko8[[#This Row],[Muiden kuin pakolaisten osuus kotoutumiskoulutuksista,  €]:[Palkkatuki, yksityinen, €]])</f>
        <v>268215.70111541694</v>
      </c>
      <c r="P179" s="26">
        <f>Taulukko8[[#This Row],[Palvelut yhteensä, €]]/Taulukko8[[#This Row],[Työttömät 2022]]</f>
        <v>2001.6097098165444</v>
      </c>
      <c r="Q179" s="45">
        <v>157844.54605235287</v>
      </c>
      <c r="R179" s="26">
        <f>Taulukko8[[#This Row],[Toimintamenot, arvio]]/Taulukko8[[#This Row],[Työttömät 2022]]</f>
        <v>1177.9443735250215</v>
      </c>
      <c r="S179" s="45">
        <f>Taulukko8[[#This Row],[Palvelut yhteensä, €]]+Taulukko8[[#This Row],[Toimintamenot, arvio]]</f>
        <v>426060.24716776982</v>
      </c>
      <c r="T179" s="45">
        <f>(Taulukko8[[#This Row],[Palvelut + toimintamenot]]/$S$5)*$T$1</f>
        <v>450748.34038924664</v>
      </c>
    </row>
    <row r="180" spans="1:20" x14ac:dyDescent="0.3">
      <c r="A180" s="30">
        <v>580</v>
      </c>
      <c r="B180" s="31" t="s">
        <v>225</v>
      </c>
      <c r="C180" s="26">
        <v>4438</v>
      </c>
      <c r="D180" s="26">
        <v>1711</v>
      </c>
      <c r="E180" s="26">
        <v>164</v>
      </c>
      <c r="F180" s="26">
        <v>55666</v>
      </c>
      <c r="G180" s="26">
        <v>13918.567155131081</v>
      </c>
      <c r="H180" s="26">
        <v>8351.140293078648</v>
      </c>
      <c r="I180" s="26">
        <v>17997.749859808602</v>
      </c>
      <c r="J180" s="26">
        <v>33278.777264150944</v>
      </c>
      <c r="K180" s="26">
        <v>1634.0324762801479</v>
      </c>
      <c r="L180" s="26">
        <v>40538.57</v>
      </c>
      <c r="M180" s="26">
        <v>10519.92</v>
      </c>
      <c r="N180" s="26">
        <v>58175.63</v>
      </c>
      <c r="O180" s="45">
        <f>SUM(Taulukko8[[#This Row],[Muiden kuin pakolaisten osuus kotoutumiskoulutuksista,  €]:[Palkkatuki, yksityinen, €]])</f>
        <v>170495.81989331834</v>
      </c>
      <c r="P180" s="26">
        <f>Taulukko8[[#This Row],[Palvelut yhteensä, €]]/Taulukko8[[#This Row],[Työttömät 2022]]</f>
        <v>1039.6086578860875</v>
      </c>
      <c r="Q180" s="45">
        <v>177713.74891331905</v>
      </c>
      <c r="R180" s="26">
        <f>Taulukko8[[#This Row],[Toimintamenot, arvio]]/Taulukko8[[#This Row],[Työttömät 2022]]</f>
        <v>1083.6204202031649</v>
      </c>
      <c r="S180" s="45">
        <f>Taulukko8[[#This Row],[Palvelut yhteensä, €]]+Taulukko8[[#This Row],[Toimintamenot, arvio]]</f>
        <v>348209.56880663743</v>
      </c>
      <c r="T180" s="45">
        <f>(Taulukko8[[#This Row],[Palvelut + toimintamenot]]/$S$5)*$T$1</f>
        <v>368386.59858694318</v>
      </c>
    </row>
    <row r="181" spans="1:20" x14ac:dyDescent="0.3">
      <c r="A181" s="30">
        <v>581</v>
      </c>
      <c r="B181" s="31" t="s">
        <v>226</v>
      </c>
      <c r="C181" s="26">
        <v>6240</v>
      </c>
      <c r="D181" s="26">
        <v>2483</v>
      </c>
      <c r="E181" s="26">
        <v>210</v>
      </c>
      <c r="F181" s="26">
        <v>78031</v>
      </c>
      <c r="G181" s="26">
        <v>15426.26357773623</v>
      </c>
      <c r="H181" s="26">
        <v>9255.7581466417378</v>
      </c>
      <c r="I181" s="26">
        <v>22460.154343736514</v>
      </c>
      <c r="J181" s="26">
        <v>10427.210188679246</v>
      </c>
      <c r="K181" s="26">
        <v>1843.0320821994931</v>
      </c>
      <c r="L181" s="26">
        <v>121114.18</v>
      </c>
      <c r="M181" s="26">
        <v>35346.020000000004</v>
      </c>
      <c r="N181" s="26">
        <v>310523.40000000002</v>
      </c>
      <c r="O181" s="45">
        <f>SUM(Taulukko8[[#This Row],[Muiden kuin pakolaisten osuus kotoutumiskoulutuksista,  €]:[Palkkatuki, yksityinen, €]])</f>
        <v>510969.75476125703</v>
      </c>
      <c r="P181" s="26">
        <f>Taulukko8[[#This Row],[Palvelut yhteensä, €]]/Taulukko8[[#This Row],[Työttömät 2022]]</f>
        <v>2433.1893083869381</v>
      </c>
      <c r="Q181" s="45">
        <v>213978.12033421575</v>
      </c>
      <c r="R181" s="26">
        <f>Taulukko8[[#This Row],[Toimintamenot, arvio]]/Taulukko8[[#This Row],[Työttömät 2022]]</f>
        <v>1018.9434301629321</v>
      </c>
      <c r="S181" s="45">
        <f>Taulukko8[[#This Row],[Palvelut yhteensä, €]]+Taulukko8[[#This Row],[Toimintamenot, arvio]]</f>
        <v>724947.87509547279</v>
      </c>
      <c r="T181" s="45">
        <f>(Taulukko8[[#This Row],[Palvelut + toimintamenot]]/$S$5)*$T$1</f>
        <v>766955.03450553876</v>
      </c>
    </row>
    <row r="182" spans="1:20" x14ac:dyDescent="0.3">
      <c r="A182" s="30">
        <v>583</v>
      </c>
      <c r="B182" s="31" t="s">
        <v>227</v>
      </c>
      <c r="C182" s="26">
        <v>947</v>
      </c>
      <c r="D182" s="26">
        <v>377</v>
      </c>
      <c r="E182" s="26">
        <v>45</v>
      </c>
      <c r="F182" s="26">
        <v>17400</v>
      </c>
      <c r="G182" s="26">
        <v>394.76578517240256</v>
      </c>
      <c r="H182" s="26">
        <v>236.85947110344154</v>
      </c>
      <c r="I182" s="26">
        <v>802.90737082017381</v>
      </c>
      <c r="J182" s="26">
        <v>13455.615649484536</v>
      </c>
      <c r="K182" s="26">
        <v>2281.3909934562762</v>
      </c>
      <c r="L182" s="26">
        <v>29111.15</v>
      </c>
      <c r="M182" s="26">
        <v>23663.200000000001</v>
      </c>
      <c r="N182" s="26">
        <v>16820.39</v>
      </c>
      <c r="O182" s="45">
        <f>SUM(Taulukko8[[#This Row],[Muiden kuin pakolaisten osuus kotoutumiskoulutuksista,  €]:[Palkkatuki, yksityinen, €]])</f>
        <v>86371.513484864423</v>
      </c>
      <c r="P182" s="26">
        <f>Taulukko8[[#This Row],[Palvelut yhteensä, €]]/Taulukko8[[#This Row],[Työttömät 2022]]</f>
        <v>1919.3669663303206</v>
      </c>
      <c r="Q182" s="45">
        <v>62137.298992108779</v>
      </c>
      <c r="R182" s="26">
        <f>Taulukko8[[#This Row],[Toimintamenot, arvio]]/Taulukko8[[#This Row],[Työttömät 2022]]</f>
        <v>1380.8288664913061</v>
      </c>
      <c r="S182" s="45">
        <f>Taulukko8[[#This Row],[Palvelut yhteensä, €]]+Taulukko8[[#This Row],[Toimintamenot, arvio]]</f>
        <v>148508.81247697319</v>
      </c>
      <c r="T182" s="45">
        <f>(Taulukko8[[#This Row],[Palvelut + toimintamenot]]/$S$5)*$T$1</f>
        <v>157114.16683944818</v>
      </c>
    </row>
    <row r="183" spans="1:20" x14ac:dyDescent="0.3">
      <c r="A183" s="30">
        <v>584</v>
      </c>
      <c r="B183" s="31" t="s">
        <v>228</v>
      </c>
      <c r="C183" s="26">
        <v>2653</v>
      </c>
      <c r="D183" s="26">
        <v>985</v>
      </c>
      <c r="E183" s="26">
        <v>77</v>
      </c>
      <c r="F183" s="26">
        <v>24352</v>
      </c>
      <c r="G183" s="26">
        <v>950.66726662669487</v>
      </c>
      <c r="H183" s="26">
        <v>570.40035997601694</v>
      </c>
      <c r="I183" s="26">
        <v>2538.2269011161329</v>
      </c>
      <c r="J183" s="26">
        <v>2818.2234391534389</v>
      </c>
      <c r="K183" s="26">
        <v>3349.4786554995558</v>
      </c>
      <c r="L183" s="26">
        <v>35077.43</v>
      </c>
      <c r="M183" s="26">
        <v>15532.8</v>
      </c>
      <c r="N183" s="26">
        <v>47892.93</v>
      </c>
      <c r="O183" s="45">
        <f>SUM(Taulukko8[[#This Row],[Muiden kuin pakolaisten osuus kotoutumiskoulutuksista,  €]:[Palkkatuki, yksityinen, €]])</f>
        <v>107779.48935574514</v>
      </c>
      <c r="P183" s="26">
        <f>Taulukko8[[#This Row],[Palvelut yhteensä, €]]/Taulukko8[[#This Row],[Työttömät 2022]]</f>
        <v>1399.7336279966901</v>
      </c>
      <c r="Q183" s="45">
        <v>78069.178196066103</v>
      </c>
      <c r="R183" s="26">
        <f>Taulukko8[[#This Row],[Toimintamenot, arvio]]/Taulukko8[[#This Row],[Työttömät 2022]]</f>
        <v>1013.8854311177416</v>
      </c>
      <c r="S183" s="45">
        <f>Taulukko8[[#This Row],[Palvelut yhteensä, €]]+Taulukko8[[#This Row],[Toimintamenot, arvio]]</f>
        <v>185848.66755181126</v>
      </c>
      <c r="T183" s="45">
        <f>(Taulukko8[[#This Row],[Palvelut + toimintamenot]]/$S$5)*$T$1</f>
        <v>196617.68263854302</v>
      </c>
    </row>
    <row r="184" spans="1:20" x14ac:dyDescent="0.3">
      <c r="A184" s="30">
        <v>588</v>
      </c>
      <c r="B184" s="31" t="s">
        <v>229</v>
      </c>
      <c r="C184" s="26">
        <v>1600</v>
      </c>
      <c r="D184" s="26">
        <v>625</v>
      </c>
      <c r="E184" s="26">
        <v>61</v>
      </c>
      <c r="F184" s="26">
        <v>19449</v>
      </c>
      <c r="G184" s="26">
        <v>6337.5051953580987</v>
      </c>
      <c r="H184" s="26">
        <v>3802.5031172148592</v>
      </c>
      <c r="I184" s="26">
        <v>12055.609860605646</v>
      </c>
      <c r="J184" s="26">
        <v>4339.454912280702</v>
      </c>
      <c r="K184" s="26">
        <v>5517.1252923076918</v>
      </c>
      <c r="L184" s="26">
        <v>25767.85</v>
      </c>
      <c r="M184" s="26">
        <v>11167.4</v>
      </c>
      <c r="N184" s="26">
        <v>84869.81</v>
      </c>
      <c r="O184" s="45">
        <f>SUM(Taulukko8[[#This Row],[Muiden kuin pakolaisten osuus kotoutumiskoulutuksista,  €]:[Palkkatuki, yksityinen, €]])</f>
        <v>147519.75318240889</v>
      </c>
      <c r="P184" s="26">
        <f>Taulukko8[[#This Row],[Palvelut yhteensä, €]]/Taulukko8[[#This Row],[Työttömät 2022]]</f>
        <v>2418.3566095476867</v>
      </c>
      <c r="Q184" s="45">
        <v>62358.463210191396</v>
      </c>
      <c r="R184" s="26">
        <f>Taulukko8[[#This Row],[Toimintamenot, arvio]]/Taulukko8[[#This Row],[Työttömät 2022]]</f>
        <v>1022.2698886916622</v>
      </c>
      <c r="S184" s="45">
        <f>Taulukko8[[#This Row],[Palvelut yhteensä, €]]+Taulukko8[[#This Row],[Toimintamenot, arvio]]</f>
        <v>209878.2163926003</v>
      </c>
      <c r="T184" s="45">
        <f>(Taulukko8[[#This Row],[Palvelut + toimintamenot]]/$S$5)*$T$1</f>
        <v>222039.62550293555</v>
      </c>
    </row>
    <row r="185" spans="1:20" x14ac:dyDescent="0.3">
      <c r="A185" s="30">
        <v>592</v>
      </c>
      <c r="B185" s="31" t="s">
        <v>230</v>
      </c>
      <c r="C185" s="26">
        <v>3651</v>
      </c>
      <c r="D185" s="26">
        <v>1643</v>
      </c>
      <c r="E185" s="26">
        <v>161</v>
      </c>
      <c r="F185" s="26">
        <v>52356</v>
      </c>
      <c r="G185" s="26">
        <v>19851.353595735258</v>
      </c>
      <c r="H185" s="26">
        <v>11910.812157441154</v>
      </c>
      <c r="I185" s="26">
        <v>68807.627765779878</v>
      </c>
      <c r="J185" s="26">
        <v>6664.9613215859035</v>
      </c>
      <c r="K185" s="26">
        <v>1946.1983951477971</v>
      </c>
      <c r="L185" s="26">
        <v>44183.850000000006</v>
      </c>
      <c r="M185" s="26">
        <v>22478.9</v>
      </c>
      <c r="N185" s="26">
        <v>64535.909999999996</v>
      </c>
      <c r="O185" s="45">
        <f>SUM(Taulukko8[[#This Row],[Muiden kuin pakolaisten osuus kotoutumiskoulutuksista,  €]:[Palkkatuki, yksityinen, €]])</f>
        <v>220528.25963995472</v>
      </c>
      <c r="P185" s="26">
        <f>Taulukko8[[#This Row],[Palvelut yhteensä, €]]/Taulukko8[[#This Row],[Työttömät 2022]]</f>
        <v>1369.7407431053089</v>
      </c>
      <c r="Q185" s="45">
        <v>151125.88280925341</v>
      </c>
      <c r="R185" s="26">
        <f>Taulukko8[[#This Row],[Toimintamenot, arvio]]/Taulukko8[[#This Row],[Työttömät 2022]]</f>
        <v>938.67007956058023</v>
      </c>
      <c r="S185" s="45">
        <f>Taulukko8[[#This Row],[Palvelut yhteensä, €]]+Taulukko8[[#This Row],[Toimintamenot, arvio]]</f>
        <v>371654.14244920813</v>
      </c>
      <c r="T185" s="45">
        <f>(Taulukko8[[#This Row],[Palvelut + toimintamenot]]/$S$5)*$T$1</f>
        <v>393189.66982104734</v>
      </c>
    </row>
    <row r="186" spans="1:20" x14ac:dyDescent="0.3">
      <c r="A186" s="30">
        <v>593</v>
      </c>
      <c r="B186" s="31" t="s">
        <v>231</v>
      </c>
      <c r="C186" s="26">
        <v>17077</v>
      </c>
      <c r="D186" s="26">
        <v>6971</v>
      </c>
      <c r="E186" s="26">
        <v>588</v>
      </c>
      <c r="F186" s="26">
        <v>220603</v>
      </c>
      <c r="G186" s="26">
        <v>138972.43535535259</v>
      </c>
      <c r="H186" s="26">
        <v>83383.461213211544</v>
      </c>
      <c r="I186" s="26">
        <v>264362.30194328091</v>
      </c>
      <c r="J186" s="26">
        <v>195275.47105263159</v>
      </c>
      <c r="K186" s="26">
        <v>53181.470030769226</v>
      </c>
      <c r="L186" s="26">
        <v>178211.94</v>
      </c>
      <c r="M186" s="26">
        <v>55869</v>
      </c>
      <c r="N186" s="26">
        <v>397095.56</v>
      </c>
      <c r="O186" s="45">
        <f>SUM(Taulukko8[[#This Row],[Muiden kuin pakolaisten osuus kotoutumiskoulutuksista,  €]:[Palkkatuki, yksityinen, €]])</f>
        <v>1227379.2042398932</v>
      </c>
      <c r="P186" s="26">
        <f>Taulukko8[[#This Row],[Palvelut yhteensä, €]]/Taulukko8[[#This Row],[Työttömät 2022]]</f>
        <v>2087.3795990474373</v>
      </c>
      <c r="Q186" s="45">
        <v>707309.58196091582</v>
      </c>
      <c r="R186" s="26">
        <f>Taulukko8[[#This Row],[Toimintamenot, arvio]]/Taulukko8[[#This Row],[Työttömät 2022]]</f>
        <v>1202.9074523144827</v>
      </c>
      <c r="S186" s="45">
        <f>Taulukko8[[#This Row],[Palvelut yhteensä, €]]+Taulukko8[[#This Row],[Toimintamenot, arvio]]</f>
        <v>1934688.7862008091</v>
      </c>
      <c r="T186" s="45">
        <f>(Taulukko8[[#This Row],[Palvelut + toimintamenot]]/$S$5)*$T$1</f>
        <v>2046794.4741305809</v>
      </c>
    </row>
    <row r="187" spans="1:20" x14ac:dyDescent="0.3">
      <c r="A187" s="30">
        <v>595</v>
      </c>
      <c r="B187" s="31" t="s">
        <v>232</v>
      </c>
      <c r="C187" s="26">
        <v>4140</v>
      </c>
      <c r="D187" s="26">
        <v>1550</v>
      </c>
      <c r="E187" s="26">
        <v>133</v>
      </c>
      <c r="F187" s="26">
        <v>46005</v>
      </c>
      <c r="G187" s="26">
        <v>16696.913395138301</v>
      </c>
      <c r="H187" s="26">
        <v>10018.148037082979</v>
      </c>
      <c r="I187" s="26">
        <v>72428.922451306833</v>
      </c>
      <c r="J187" s="26">
        <v>44918.378412698417</v>
      </c>
      <c r="K187" s="26">
        <v>1557.0188684529921</v>
      </c>
      <c r="L187" s="26">
        <v>37727.440000000002</v>
      </c>
      <c r="M187" s="26">
        <v>35962.740000000005</v>
      </c>
      <c r="N187" s="26">
        <v>59316.95</v>
      </c>
      <c r="O187" s="45">
        <f>SUM(Taulukko8[[#This Row],[Muiden kuin pakolaisten osuus kotoutumiskoulutuksista,  €]:[Palkkatuki, yksityinen, €]])</f>
        <v>261929.59776954126</v>
      </c>
      <c r="P187" s="26">
        <f>Taulukko8[[#This Row],[Palvelut yhteensä, €]]/Taulukko8[[#This Row],[Työttömät 2022]]</f>
        <v>1969.3954719514381</v>
      </c>
      <c r="Q187" s="45">
        <v>142420.07879096267</v>
      </c>
      <c r="R187" s="26">
        <f>Taulukko8[[#This Row],[Toimintamenot, arvio]]/Taulukko8[[#This Row],[Työttömät 2022]]</f>
        <v>1070.8276600824261</v>
      </c>
      <c r="S187" s="45">
        <f>Taulukko8[[#This Row],[Palvelut yhteensä, €]]+Taulukko8[[#This Row],[Toimintamenot, arvio]]</f>
        <v>404349.6765605039</v>
      </c>
      <c r="T187" s="45">
        <f>(Taulukko8[[#This Row],[Palvelut + toimintamenot]]/$S$5)*$T$1</f>
        <v>427779.74912737467</v>
      </c>
    </row>
    <row r="188" spans="1:20" x14ac:dyDescent="0.3">
      <c r="A188" s="30">
        <v>598</v>
      </c>
      <c r="B188" s="31" t="s">
        <v>233</v>
      </c>
      <c r="C188" s="26">
        <v>19207</v>
      </c>
      <c r="D188" s="26">
        <v>8643</v>
      </c>
      <c r="E188" s="26">
        <v>591</v>
      </c>
      <c r="F188" s="26">
        <v>241514</v>
      </c>
      <c r="G188" s="26">
        <v>226153.17976086153</v>
      </c>
      <c r="H188" s="26">
        <v>135691.90785651692</v>
      </c>
      <c r="I188" s="26">
        <v>603815.97725440457</v>
      </c>
      <c r="J188" s="26">
        <v>118365.38444444444</v>
      </c>
      <c r="K188" s="26">
        <v>25708.336174029057</v>
      </c>
      <c r="L188" s="26">
        <v>68419.94</v>
      </c>
      <c r="M188" s="26">
        <v>80587.600000000006</v>
      </c>
      <c r="N188" s="26">
        <v>401349.47</v>
      </c>
      <c r="O188" s="45">
        <f>SUM(Taulukko8[[#This Row],[Muiden kuin pakolaisten osuus kotoutumiskoulutuksista,  €]:[Palkkatuki, yksityinen, €]])</f>
        <v>1433938.6157293948</v>
      </c>
      <c r="P188" s="26">
        <f>Taulukko8[[#This Row],[Palvelut yhteensä, €]]/Taulukko8[[#This Row],[Työttömät 2022]]</f>
        <v>2426.2920739922079</v>
      </c>
      <c r="Q188" s="45">
        <v>774260.82058330753</v>
      </c>
      <c r="R188" s="26">
        <f>Taulukko8[[#This Row],[Toimintamenot, arvio]]/Taulukko8[[#This Row],[Työttömät 2022]]</f>
        <v>1310.0859908346997</v>
      </c>
      <c r="S188" s="45">
        <f>Taulukko8[[#This Row],[Palvelut yhteensä, €]]+Taulukko8[[#This Row],[Toimintamenot, arvio]]</f>
        <v>2208199.4363127025</v>
      </c>
      <c r="T188" s="45">
        <f>(Taulukko8[[#This Row],[Palvelut + toimintamenot]]/$S$5)*$T$1</f>
        <v>2336153.7195336712</v>
      </c>
    </row>
    <row r="189" spans="1:20" x14ac:dyDescent="0.3">
      <c r="A189" s="30">
        <v>599</v>
      </c>
      <c r="B189" s="31" t="s">
        <v>234</v>
      </c>
      <c r="C189" s="26">
        <v>11206</v>
      </c>
      <c r="D189" s="26">
        <v>5288</v>
      </c>
      <c r="E189" s="26">
        <v>116</v>
      </c>
      <c r="F189" s="26">
        <v>52580</v>
      </c>
      <c r="G189" s="26">
        <v>20034.432396688499</v>
      </c>
      <c r="H189" s="26">
        <v>12020.659438013099</v>
      </c>
      <c r="I189" s="26">
        <v>53490.78173092888</v>
      </c>
      <c r="J189" s="26">
        <v>0</v>
      </c>
      <c r="K189" s="26">
        <v>5045.9678446486805</v>
      </c>
      <c r="L189" s="26">
        <v>75755.64</v>
      </c>
      <c r="M189" s="26">
        <v>78421.72</v>
      </c>
      <c r="N189" s="26">
        <v>91815.42</v>
      </c>
      <c r="O189" s="45">
        <f>SUM(Taulukko8[[#This Row],[Muiden kuin pakolaisten osuus kotoutumiskoulutuksista,  €]:[Palkkatuki, yksityinen, €]])</f>
        <v>316550.18901359069</v>
      </c>
      <c r="P189" s="26">
        <f>Taulukko8[[#This Row],[Palvelut yhteensä, €]]/Taulukko8[[#This Row],[Työttömät 2022]]</f>
        <v>2728.8809397723335</v>
      </c>
      <c r="Q189" s="45">
        <v>168564.28176532337</v>
      </c>
      <c r="R189" s="26">
        <f>Taulukko8[[#This Row],[Toimintamenot, arvio]]/Taulukko8[[#This Row],[Työttömät 2022]]</f>
        <v>1453.1403600458912</v>
      </c>
      <c r="S189" s="45">
        <f>Taulukko8[[#This Row],[Palvelut yhteensä, €]]+Taulukko8[[#This Row],[Toimintamenot, arvio]]</f>
        <v>485114.47077891405</v>
      </c>
      <c r="T189" s="45">
        <f>(Taulukko8[[#This Row],[Palvelut + toimintamenot]]/$S$5)*$T$1</f>
        <v>513224.46545053902</v>
      </c>
    </row>
    <row r="190" spans="1:20" x14ac:dyDescent="0.3">
      <c r="A190" s="30">
        <v>601</v>
      </c>
      <c r="B190" s="31" t="s">
        <v>235</v>
      </c>
      <c r="C190" s="26">
        <v>3786</v>
      </c>
      <c r="D190" s="26">
        <v>1579</v>
      </c>
      <c r="E190" s="26">
        <v>156</v>
      </c>
      <c r="F190" s="26">
        <v>49951</v>
      </c>
      <c r="G190" s="26">
        <v>6719.6477010593726</v>
      </c>
      <c r="H190" s="26">
        <v>4031.7886206356234</v>
      </c>
      <c r="I190" s="26">
        <v>23291.258981503561</v>
      </c>
      <c r="J190" s="26">
        <v>8331.2016519823792</v>
      </c>
      <c r="K190" s="26">
        <v>1885.7574511991077</v>
      </c>
      <c r="L190" s="26">
        <v>96482.44</v>
      </c>
      <c r="M190" s="26">
        <v>24882.68</v>
      </c>
      <c r="N190" s="26">
        <v>345936.83999999997</v>
      </c>
      <c r="O190" s="45">
        <f>SUM(Taulukko8[[#This Row],[Muiden kuin pakolaisten osuus kotoutumiskoulutuksista,  €]:[Palkkatuki, yksityinen, €]])</f>
        <v>504841.96670532064</v>
      </c>
      <c r="P190" s="26">
        <f>Taulukko8[[#This Row],[Palvelut yhteensä, €]]/Taulukko8[[#This Row],[Työttömät 2022]]</f>
        <v>3236.1664532392347</v>
      </c>
      <c r="Q190" s="45">
        <v>144183.83704265062</v>
      </c>
      <c r="R190" s="26">
        <f>Taulukko8[[#This Row],[Toimintamenot, arvio]]/Taulukko8[[#This Row],[Työttömät 2022]]</f>
        <v>924.25536565801679</v>
      </c>
      <c r="S190" s="45">
        <f>Taulukko8[[#This Row],[Palvelut yhteensä, €]]+Taulukko8[[#This Row],[Toimintamenot, arvio]]</f>
        <v>649025.80374797131</v>
      </c>
      <c r="T190" s="45">
        <f>(Taulukko8[[#This Row],[Palvelut + toimintamenot]]/$S$5)*$T$1</f>
        <v>686633.6529960247</v>
      </c>
    </row>
    <row r="191" spans="1:20" x14ac:dyDescent="0.3">
      <c r="A191" s="30">
        <v>604</v>
      </c>
      <c r="B191" s="31" t="s">
        <v>236</v>
      </c>
      <c r="C191" s="26">
        <v>20405</v>
      </c>
      <c r="D191" s="26">
        <v>10206</v>
      </c>
      <c r="E191" s="26">
        <v>583</v>
      </c>
      <c r="F191" s="26">
        <v>199658</v>
      </c>
      <c r="G191" s="26">
        <v>59410.641690205674</v>
      </c>
      <c r="H191" s="26">
        <v>35646.3850141234</v>
      </c>
      <c r="I191" s="26">
        <v>86500.024798504237</v>
      </c>
      <c r="J191" s="26">
        <v>72990.471320754717</v>
      </c>
      <c r="K191" s="26">
        <v>5116.6081139157359</v>
      </c>
      <c r="L191" s="26">
        <v>211067.12</v>
      </c>
      <c r="M191" s="26">
        <v>179324.34</v>
      </c>
      <c r="N191" s="26">
        <v>319673.92</v>
      </c>
      <c r="O191" s="45">
        <f>SUM(Taulukko8[[#This Row],[Muiden kuin pakolaisten osuus kotoutumiskoulutuksista,  €]:[Palkkatuki, yksityinen, €]])</f>
        <v>910318.86924729799</v>
      </c>
      <c r="P191" s="26">
        <f>Taulukko8[[#This Row],[Palvelut yhteensä, €]]/Taulukko8[[#This Row],[Työttömät 2022]]</f>
        <v>1561.4388837861029</v>
      </c>
      <c r="Q191" s="45">
        <v>547506.03669937397</v>
      </c>
      <c r="R191" s="26">
        <f>Taulukko8[[#This Row],[Toimintamenot, arvio]]/Taulukko8[[#This Row],[Työttömät 2022]]</f>
        <v>939.1184162939519</v>
      </c>
      <c r="S191" s="45">
        <f>Taulukko8[[#This Row],[Palvelut yhteensä, €]]+Taulukko8[[#This Row],[Toimintamenot, arvio]]</f>
        <v>1457824.905946672</v>
      </c>
      <c r="T191" s="45">
        <f>(Taulukko8[[#This Row],[Palvelut + toimintamenot]]/$S$5)*$T$1</f>
        <v>1542298.6802963123</v>
      </c>
    </row>
    <row r="192" spans="1:20" x14ac:dyDescent="0.3">
      <c r="A192" s="30">
        <v>607</v>
      </c>
      <c r="B192" s="31" t="s">
        <v>237</v>
      </c>
      <c r="C192" s="26">
        <v>4084</v>
      </c>
      <c r="D192" s="26">
        <v>1680</v>
      </c>
      <c r="E192" s="26">
        <v>203</v>
      </c>
      <c r="F192" s="26">
        <v>68462</v>
      </c>
      <c r="G192" s="26">
        <v>25775.670778656273</v>
      </c>
      <c r="H192" s="26">
        <v>15465.402467193762</v>
      </c>
      <c r="I192" s="26">
        <v>47053.200500992993</v>
      </c>
      <c r="J192" s="26">
        <v>9395.1692783505168</v>
      </c>
      <c r="K192" s="26">
        <v>1667.9110246262092</v>
      </c>
      <c r="L192" s="26">
        <v>167297.13</v>
      </c>
      <c r="M192" s="26">
        <v>50331.78</v>
      </c>
      <c r="N192" s="26">
        <v>146463.31</v>
      </c>
      <c r="O192" s="45">
        <f>SUM(Taulukko8[[#This Row],[Muiden kuin pakolaisten osuus kotoutumiskoulutuksista,  €]:[Palkkatuki, yksityinen, €]])</f>
        <v>437673.90327116352</v>
      </c>
      <c r="P192" s="26">
        <f>Taulukko8[[#This Row],[Palvelut yhteensä, €]]/Taulukko8[[#This Row],[Työttömät 2022]]</f>
        <v>2156.0290801535148</v>
      </c>
      <c r="Q192" s="45">
        <v>181159.55452073121</v>
      </c>
      <c r="R192" s="26">
        <f>Taulukko8[[#This Row],[Toimintamenot, arvio]]/Taulukko8[[#This Row],[Työttömät 2022]]</f>
        <v>892.41159862429163</v>
      </c>
      <c r="S192" s="45">
        <f>Taulukko8[[#This Row],[Palvelut yhteensä, €]]+Taulukko8[[#This Row],[Toimintamenot, arvio]]</f>
        <v>618833.45779189467</v>
      </c>
      <c r="T192" s="45">
        <f>(Taulukko8[[#This Row],[Palvelut + toimintamenot]]/$S$5)*$T$1</f>
        <v>654691.80927174818</v>
      </c>
    </row>
    <row r="193" spans="1:20" x14ac:dyDescent="0.3">
      <c r="A193" s="30">
        <v>608</v>
      </c>
      <c r="B193" s="31" t="s">
        <v>238</v>
      </c>
      <c r="C193" s="26">
        <v>1980</v>
      </c>
      <c r="D193" s="26">
        <v>805</v>
      </c>
      <c r="E193" s="26">
        <v>61</v>
      </c>
      <c r="F193" s="26">
        <v>23876</v>
      </c>
      <c r="G193" s="26">
        <v>5387.4871708879173</v>
      </c>
      <c r="H193" s="26">
        <v>3232.4923025327503</v>
      </c>
      <c r="I193" s="26">
        <v>12926.21675691412</v>
      </c>
      <c r="J193" s="26">
        <v>0</v>
      </c>
      <c r="K193" s="26">
        <v>1700.0573822109861</v>
      </c>
      <c r="L193" s="26">
        <v>17859.87</v>
      </c>
      <c r="M193" s="26">
        <v>14424.78</v>
      </c>
      <c r="N193" s="26">
        <v>31937.02</v>
      </c>
      <c r="O193" s="45">
        <f>SUM(Taulukko8[[#This Row],[Muiden kuin pakolaisten osuus kotoutumiskoulutuksista,  €]:[Palkkatuki, yksityinen, €]])</f>
        <v>82080.436441657861</v>
      </c>
      <c r="P193" s="26">
        <f>Taulukko8[[#This Row],[Palvelut yhteensä, €]]/Taulukko8[[#This Row],[Työttömät 2022]]</f>
        <v>1345.5809252730796</v>
      </c>
      <c r="Q193" s="45">
        <v>79821.400127907094</v>
      </c>
      <c r="R193" s="26">
        <f>Taulukko8[[#This Row],[Toimintamenot, arvio]]/Taulukko8[[#This Row],[Työttömät 2022]]</f>
        <v>1308.5475430804443</v>
      </c>
      <c r="S193" s="45">
        <f>Taulukko8[[#This Row],[Palvelut yhteensä, €]]+Taulukko8[[#This Row],[Toimintamenot, arvio]]</f>
        <v>161901.83656956494</v>
      </c>
      <c r="T193" s="45">
        <f>(Taulukko8[[#This Row],[Palvelut + toimintamenot]]/$S$5)*$T$1</f>
        <v>171283.25072525785</v>
      </c>
    </row>
    <row r="194" spans="1:20" x14ac:dyDescent="0.3">
      <c r="A194" s="30">
        <v>609</v>
      </c>
      <c r="B194" s="31" t="s">
        <v>239</v>
      </c>
      <c r="C194" s="26">
        <v>83205</v>
      </c>
      <c r="D194" s="26">
        <v>38007</v>
      </c>
      <c r="E194" s="26">
        <v>4203</v>
      </c>
      <c r="F194" s="26">
        <v>1376704</v>
      </c>
      <c r="G194" s="26">
        <v>452304.03657409019</v>
      </c>
      <c r="H194" s="26">
        <v>271382.42194445408</v>
      </c>
      <c r="I194" s="26">
        <v>1085214.6522736538</v>
      </c>
      <c r="J194" s="26">
        <v>328452.1918012423</v>
      </c>
      <c r="K194" s="26">
        <v>117136.74061365203</v>
      </c>
      <c r="L194" s="26">
        <v>2136841.21</v>
      </c>
      <c r="M194" s="26">
        <v>411409.68</v>
      </c>
      <c r="N194" s="26">
        <v>1920424.6400000001</v>
      </c>
      <c r="O194" s="45">
        <f>SUM(Taulukko8[[#This Row],[Muiden kuin pakolaisten osuus kotoutumiskoulutuksista,  €]:[Palkkatuki, yksityinen, €]])</f>
        <v>6270861.5366330016</v>
      </c>
      <c r="P194" s="26">
        <f>Taulukko8[[#This Row],[Palvelut yhteensä, €]]/Taulukko8[[#This Row],[Työttömät 2022]]</f>
        <v>1491.9965587991915</v>
      </c>
      <c r="Q194" s="45">
        <v>4602548.2007744266</v>
      </c>
      <c r="R194" s="26">
        <f>Taulukko8[[#This Row],[Toimintamenot, arvio]]/Taulukko8[[#This Row],[Työttömät 2022]]</f>
        <v>1095.0626221209675</v>
      </c>
      <c r="S194" s="45">
        <f>Taulukko8[[#This Row],[Palvelut yhteensä, €]]+Taulukko8[[#This Row],[Toimintamenot, arvio]]</f>
        <v>10873409.737407427</v>
      </c>
      <c r="T194" s="45">
        <f>(Taulukko8[[#This Row],[Palvelut + toimintamenot]]/$S$5)*$T$1</f>
        <v>11503470.286395287</v>
      </c>
    </row>
    <row r="195" spans="1:20" x14ac:dyDescent="0.3">
      <c r="A195" s="30">
        <v>611</v>
      </c>
      <c r="B195" s="31" t="s">
        <v>240</v>
      </c>
      <c r="C195" s="26">
        <v>5011</v>
      </c>
      <c r="D195" s="26">
        <v>2629</v>
      </c>
      <c r="E195" s="26">
        <v>148</v>
      </c>
      <c r="F195" s="26">
        <v>39920</v>
      </c>
      <c r="G195" s="26">
        <v>15997.601852199588</v>
      </c>
      <c r="H195" s="26">
        <v>9598.5611113197519</v>
      </c>
      <c r="I195" s="26">
        <v>8421.7786112873764</v>
      </c>
      <c r="J195" s="26">
        <v>12387.550627697135</v>
      </c>
      <c r="K195" s="26">
        <v>3938.2792083774111</v>
      </c>
      <c r="L195" s="26">
        <v>0</v>
      </c>
      <c r="M195" s="26">
        <v>33233.800000000003</v>
      </c>
      <c r="N195" s="26">
        <v>38377.11</v>
      </c>
      <c r="O195" s="45">
        <f>SUM(Taulukko8[[#This Row],[Muiden kuin pakolaisten osuus kotoutumiskoulutuksista,  €]:[Palkkatuki, yksityinen, €]])</f>
        <v>105957.07955868168</v>
      </c>
      <c r="P195" s="26">
        <f>Taulukko8[[#This Row],[Palvelut yhteensä, €]]/Taulukko8[[#This Row],[Työttömät 2022]]</f>
        <v>715.92621323433571</v>
      </c>
      <c r="Q195" s="45">
        <v>119192.13898000764</v>
      </c>
      <c r="R195" s="26">
        <f>Taulukko8[[#This Row],[Toimintamenot, arvio]]/Taulukko8[[#This Row],[Työttömät 2022]]</f>
        <v>805.3522904054571</v>
      </c>
      <c r="S195" s="45">
        <f>Taulukko8[[#This Row],[Palvelut yhteensä, €]]+Taulukko8[[#This Row],[Toimintamenot, arvio]]</f>
        <v>225149.21853868931</v>
      </c>
      <c r="T195" s="45">
        <f>(Taulukko8[[#This Row],[Palvelut + toimintamenot]]/$S$5)*$T$1</f>
        <v>238195.50702247984</v>
      </c>
    </row>
    <row r="196" spans="1:20" x14ac:dyDescent="0.3">
      <c r="A196" s="30">
        <v>614</v>
      </c>
      <c r="B196" s="31" t="s">
        <v>241</v>
      </c>
      <c r="C196" s="26">
        <v>2999</v>
      </c>
      <c r="D196" s="26">
        <v>1196</v>
      </c>
      <c r="E196" s="26">
        <v>177</v>
      </c>
      <c r="F196" s="26">
        <v>49573</v>
      </c>
      <c r="G196" s="26">
        <v>18892.362576107837</v>
      </c>
      <c r="H196" s="26">
        <v>11335.417545664701</v>
      </c>
      <c r="I196" s="26">
        <v>38424.852746394034</v>
      </c>
      <c r="J196" s="26">
        <v>26911.231298969073</v>
      </c>
      <c r="K196" s="26">
        <v>8973.4712409280201</v>
      </c>
      <c r="L196" s="26">
        <v>265878.62</v>
      </c>
      <c r="M196" s="26">
        <v>29213.300000000003</v>
      </c>
      <c r="N196" s="26">
        <v>49755.66</v>
      </c>
      <c r="O196" s="45">
        <f>SUM(Taulukko8[[#This Row],[Muiden kuin pakolaisten osuus kotoutumiskoulutuksista,  €]:[Palkkatuki, yksityinen, €]])</f>
        <v>430492.55283195584</v>
      </c>
      <c r="P196" s="26">
        <f>Taulukko8[[#This Row],[Palvelut yhteensä, €]]/Taulukko8[[#This Row],[Työttömät 2022]]</f>
        <v>2432.1613154347788</v>
      </c>
      <c r="Q196" s="45">
        <v>177030.5932721729</v>
      </c>
      <c r="R196" s="26">
        <f>Taulukko8[[#This Row],[Toimintamenot, arvio]]/Taulukko8[[#This Row],[Työttömät 2022]]</f>
        <v>1000.1728433456096</v>
      </c>
      <c r="S196" s="45">
        <f>Taulukko8[[#This Row],[Palvelut yhteensä, €]]+Taulukko8[[#This Row],[Toimintamenot, arvio]]</f>
        <v>607523.1461041288</v>
      </c>
      <c r="T196" s="45">
        <f>(Taulukko8[[#This Row],[Palvelut + toimintamenot]]/$S$5)*$T$1</f>
        <v>642726.12071846228</v>
      </c>
    </row>
    <row r="197" spans="1:20" x14ac:dyDescent="0.3">
      <c r="A197" s="30">
        <v>615</v>
      </c>
      <c r="B197" s="31" t="s">
        <v>242</v>
      </c>
      <c r="C197" s="26">
        <v>7603</v>
      </c>
      <c r="D197" s="26">
        <v>2893</v>
      </c>
      <c r="E197" s="26">
        <v>368</v>
      </c>
      <c r="F197" s="26">
        <v>114404</v>
      </c>
      <c r="G197" s="26">
        <v>34031.018545786486</v>
      </c>
      <c r="H197" s="26">
        <v>20418.61112747189</v>
      </c>
      <c r="I197" s="26">
        <v>93697.996223019261</v>
      </c>
      <c r="J197" s="26">
        <v>2416.7649710982655</v>
      </c>
      <c r="K197" s="26">
        <v>4263.2578716125936</v>
      </c>
      <c r="L197" s="26">
        <v>148799.70000000001</v>
      </c>
      <c r="M197" s="26">
        <v>33293.08</v>
      </c>
      <c r="N197" s="26">
        <v>384962.45999999996</v>
      </c>
      <c r="O197" s="45">
        <f>SUM(Taulukko8[[#This Row],[Muiden kuin pakolaisten osuus kotoutumiskoulutuksista,  €]:[Palkkatuki, yksityinen, €]])</f>
        <v>687851.87019320205</v>
      </c>
      <c r="P197" s="26">
        <f>Taulukko8[[#This Row],[Palvelut yhteensä, €]]/Taulukko8[[#This Row],[Työttömät 2022]]</f>
        <v>1869.1626907423968</v>
      </c>
      <c r="Q197" s="45">
        <v>324288.25048813247</v>
      </c>
      <c r="R197" s="26">
        <f>Taulukko8[[#This Row],[Toimintamenot, arvio]]/Taulukko8[[#This Row],[Työttömät 2022]]</f>
        <v>881.21807197862086</v>
      </c>
      <c r="S197" s="45">
        <f>Taulukko8[[#This Row],[Palvelut yhteensä, €]]+Taulukko8[[#This Row],[Toimintamenot, arvio]]</f>
        <v>1012140.1206813345</v>
      </c>
      <c r="T197" s="45">
        <f>(Taulukko8[[#This Row],[Palvelut + toimintamenot]]/$S$5)*$T$1</f>
        <v>1070788.6564663174</v>
      </c>
    </row>
    <row r="198" spans="1:20" x14ac:dyDescent="0.3">
      <c r="A198" s="30">
        <v>616</v>
      </c>
      <c r="B198" s="31" t="s">
        <v>243</v>
      </c>
      <c r="C198" s="26">
        <v>1807</v>
      </c>
      <c r="D198" s="26">
        <v>908</v>
      </c>
      <c r="E198" s="26">
        <v>80</v>
      </c>
      <c r="F198" s="26">
        <v>23531</v>
      </c>
      <c r="G198" s="26">
        <v>3834.1359811056864</v>
      </c>
      <c r="H198" s="26">
        <v>2300.4815886634119</v>
      </c>
      <c r="I198" s="26">
        <v>2018.4428076639167</v>
      </c>
      <c r="J198" s="26">
        <v>7432.5303766182824</v>
      </c>
      <c r="K198" s="26">
        <v>2128.7995720958979</v>
      </c>
      <c r="L198" s="26">
        <v>23428.76</v>
      </c>
      <c r="M198" s="26">
        <v>10150.68</v>
      </c>
      <c r="N198" s="26">
        <v>42346.41</v>
      </c>
      <c r="O198" s="45">
        <f>SUM(Taulukko8[[#This Row],[Muiden kuin pakolaisten osuus kotoutumiskoulutuksista,  €]:[Palkkatuki, yksityinen, €]])</f>
        <v>89806.104345041502</v>
      </c>
      <c r="P198" s="26">
        <f>Taulukko8[[#This Row],[Palvelut yhteensä, €]]/Taulukko8[[#This Row],[Työttömät 2022]]</f>
        <v>1122.5763043130187</v>
      </c>
      <c r="Q198" s="45">
        <v>70258.272102669333</v>
      </c>
      <c r="R198" s="26">
        <f>Taulukko8[[#This Row],[Toimintamenot, arvio]]/Taulukko8[[#This Row],[Työttömät 2022]]</f>
        <v>878.22840128336668</v>
      </c>
      <c r="S198" s="45">
        <f>Taulukko8[[#This Row],[Palvelut yhteensä, €]]+Taulukko8[[#This Row],[Toimintamenot, arvio]]</f>
        <v>160064.37644771085</v>
      </c>
      <c r="T198" s="45">
        <f>(Taulukko8[[#This Row],[Palvelut + toimintamenot]]/$S$5)*$T$1</f>
        <v>169339.31883777757</v>
      </c>
    </row>
    <row r="199" spans="1:20" x14ac:dyDescent="0.3">
      <c r="A199" s="30">
        <v>619</v>
      </c>
      <c r="B199" s="31" t="s">
        <v>244</v>
      </c>
      <c r="C199" s="26">
        <v>2675</v>
      </c>
      <c r="D199" s="26">
        <v>1038</v>
      </c>
      <c r="E199" s="26">
        <v>61</v>
      </c>
      <c r="F199" s="26">
        <v>29597</v>
      </c>
      <c r="G199" s="26">
        <v>9031.1986135481093</v>
      </c>
      <c r="H199" s="26">
        <v>5418.719168128865</v>
      </c>
      <c r="I199" s="26">
        <v>13149.14099237739</v>
      </c>
      <c r="J199" s="26">
        <v>10427.210188679246</v>
      </c>
      <c r="K199" s="26">
        <v>535.35693816270987</v>
      </c>
      <c r="L199" s="26">
        <v>16543.52</v>
      </c>
      <c r="M199" s="26">
        <v>32695.86</v>
      </c>
      <c r="N199" s="26">
        <v>61362.15</v>
      </c>
      <c r="O199" s="45">
        <f>SUM(Taulukko8[[#This Row],[Muiden kuin pakolaisten osuus kotoutumiskoulutuksista,  €]:[Palkkatuki, yksityinen, €]])</f>
        <v>140131.95728734822</v>
      </c>
      <c r="P199" s="26">
        <f>Taulukko8[[#This Row],[Palvelut yhteensä, €]]/Taulukko8[[#This Row],[Työttömät 2022]]</f>
        <v>2297.2452014319383</v>
      </c>
      <c r="Q199" s="45">
        <v>81161.466949440408</v>
      </c>
      <c r="R199" s="26">
        <f>Taulukko8[[#This Row],[Toimintamenot, arvio]]/Taulukko8[[#This Row],[Työttömät 2022]]</f>
        <v>1330.5158516301706</v>
      </c>
      <c r="S199" s="45">
        <f>Taulukko8[[#This Row],[Palvelut yhteensä, €]]+Taulukko8[[#This Row],[Toimintamenot, arvio]]</f>
        <v>221293.42423678865</v>
      </c>
      <c r="T199" s="45">
        <f>(Taulukko8[[#This Row],[Palvelut + toimintamenot]]/$S$5)*$T$1</f>
        <v>234116.28842835536</v>
      </c>
    </row>
    <row r="200" spans="1:20" x14ac:dyDescent="0.3">
      <c r="A200" s="30">
        <v>620</v>
      </c>
      <c r="B200" s="31" t="s">
        <v>245</v>
      </c>
      <c r="C200" s="26">
        <v>2380</v>
      </c>
      <c r="D200" s="26">
        <v>856</v>
      </c>
      <c r="E200" s="26">
        <v>134</v>
      </c>
      <c r="F200" s="26">
        <v>45838</v>
      </c>
      <c r="G200" s="26">
        <v>58819.974705882349</v>
      </c>
      <c r="H200" s="26">
        <v>35291.984823529405</v>
      </c>
      <c r="I200" s="26">
        <v>62397.715058823531</v>
      </c>
      <c r="J200" s="26">
        <v>6671.4178378378383</v>
      </c>
      <c r="K200" s="26">
        <v>891.81030431705585</v>
      </c>
      <c r="L200" s="26">
        <v>104827.05</v>
      </c>
      <c r="M200" s="26">
        <v>36877.359999999993</v>
      </c>
      <c r="N200" s="26">
        <v>28675.79</v>
      </c>
      <c r="O200" s="45">
        <f>SUM(Taulukko8[[#This Row],[Muiden kuin pakolaisten osuus kotoutumiskoulutuksista,  €]:[Palkkatuki, yksityinen, €]])</f>
        <v>275633.12802450778</v>
      </c>
      <c r="P200" s="26">
        <f>Taulukko8[[#This Row],[Palvelut yhteensä, €]]/Taulukko8[[#This Row],[Työttömät 2022]]</f>
        <v>2056.9636419739386</v>
      </c>
      <c r="Q200" s="45">
        <v>162890.68174946535</v>
      </c>
      <c r="R200" s="26">
        <f>Taulukko8[[#This Row],[Toimintamenot, arvio]]/Taulukko8[[#This Row],[Työttömät 2022]]</f>
        <v>1215.6021026079504</v>
      </c>
      <c r="S200" s="45">
        <f>Taulukko8[[#This Row],[Palvelut yhteensä, €]]+Taulukko8[[#This Row],[Toimintamenot, arvio]]</f>
        <v>438523.80977397313</v>
      </c>
      <c r="T200" s="45">
        <f>(Taulukko8[[#This Row],[Palvelut + toimintamenot]]/$S$5)*$T$1</f>
        <v>463934.10507259541</v>
      </c>
    </row>
    <row r="201" spans="1:20" x14ac:dyDescent="0.3">
      <c r="A201" s="30">
        <v>623</v>
      </c>
      <c r="B201" s="31" t="s">
        <v>246</v>
      </c>
      <c r="C201" s="26">
        <v>2107</v>
      </c>
      <c r="D201" s="26">
        <v>843</v>
      </c>
      <c r="E201" s="26">
        <v>69</v>
      </c>
      <c r="F201" s="26">
        <v>20552</v>
      </c>
      <c r="G201" s="26">
        <v>6903.3538735150714</v>
      </c>
      <c r="H201" s="26">
        <v>4142.0123241090423</v>
      </c>
      <c r="I201" s="26">
        <v>13132.003598159721</v>
      </c>
      <c r="J201" s="26">
        <v>4339.454912280702</v>
      </c>
      <c r="K201" s="26">
        <v>6240.6827076923073</v>
      </c>
      <c r="L201" s="26">
        <v>36411.660000000003</v>
      </c>
      <c r="M201" s="26">
        <v>5207.4400000000005</v>
      </c>
      <c r="N201" s="26">
        <v>6888.1799999999994</v>
      </c>
      <c r="O201" s="45">
        <f>SUM(Taulukko8[[#This Row],[Muiden kuin pakolaisten osuus kotoutumiskoulutuksista,  €]:[Palkkatuki, yksityinen, €]])</f>
        <v>76361.433542241764</v>
      </c>
      <c r="P201" s="26">
        <f>Taulukko8[[#This Row],[Palvelut yhteensä, €]]/Taulukko8[[#This Row],[Työttömät 2022]]</f>
        <v>1106.687442641185</v>
      </c>
      <c r="Q201" s="45">
        <v>65894.963026163474</v>
      </c>
      <c r="R201" s="26">
        <f>Taulukko8[[#This Row],[Toimintamenot, arvio]]/Taulukko8[[#This Row],[Työttömät 2022]]</f>
        <v>954.99946414729675</v>
      </c>
      <c r="S201" s="45">
        <f>Taulukko8[[#This Row],[Palvelut yhteensä, €]]+Taulukko8[[#This Row],[Toimintamenot, arvio]]</f>
        <v>142256.39656840524</v>
      </c>
      <c r="T201" s="45">
        <f>(Taulukko8[[#This Row],[Palvelut + toimintamenot]]/$S$5)*$T$1</f>
        <v>150499.45421853432</v>
      </c>
    </row>
    <row r="202" spans="1:20" x14ac:dyDescent="0.3">
      <c r="A202" s="30">
        <v>624</v>
      </c>
      <c r="B202" s="31" t="s">
        <v>247</v>
      </c>
      <c r="C202" s="26">
        <v>5117</v>
      </c>
      <c r="D202" s="26">
        <v>2319</v>
      </c>
      <c r="E202" s="26">
        <v>206</v>
      </c>
      <c r="F202" s="26">
        <v>65680</v>
      </c>
      <c r="G202" s="26">
        <v>26781.936078284718</v>
      </c>
      <c r="H202" s="26">
        <v>16069.16164697083</v>
      </c>
      <c r="I202" s="26">
        <v>34631.049369234606</v>
      </c>
      <c r="J202" s="26">
        <v>11092.92575471698</v>
      </c>
      <c r="K202" s="26">
        <v>2052.5042080104295</v>
      </c>
      <c r="L202" s="26">
        <v>22728.809999999998</v>
      </c>
      <c r="M202" s="26">
        <v>60544.86</v>
      </c>
      <c r="N202" s="26">
        <v>90374.59</v>
      </c>
      <c r="O202" s="45">
        <f>SUM(Taulukko8[[#This Row],[Muiden kuin pakolaisten osuus kotoutumiskoulutuksista,  €]:[Palkkatuki, yksityinen, €]])</f>
        <v>237493.90097893283</v>
      </c>
      <c r="P202" s="26">
        <f>Taulukko8[[#This Row],[Palvelut yhteensä, €]]/Taulukko8[[#This Row],[Työttömät 2022]]</f>
        <v>1152.8830144608389</v>
      </c>
      <c r="Q202" s="45">
        <v>209683.4518130779</v>
      </c>
      <c r="R202" s="26">
        <f>Taulukko8[[#This Row],[Toimintamenot, arvio]]/Taulukko8[[#This Row],[Työttömät 2022]]</f>
        <v>1017.8808340440675</v>
      </c>
      <c r="S202" s="45">
        <f>Taulukko8[[#This Row],[Palvelut yhteensä, €]]+Taulukko8[[#This Row],[Toimintamenot, arvio]]</f>
        <v>447177.35279201076</v>
      </c>
      <c r="T202" s="45">
        <f>(Taulukko8[[#This Row],[Palvelut + toimintamenot]]/$S$5)*$T$1</f>
        <v>473089.07829480147</v>
      </c>
    </row>
    <row r="203" spans="1:20" x14ac:dyDescent="0.3">
      <c r="A203" s="30">
        <v>625</v>
      </c>
      <c r="B203" s="31" t="s">
        <v>248</v>
      </c>
      <c r="C203" s="26">
        <v>2991</v>
      </c>
      <c r="D203" s="26">
        <v>1275</v>
      </c>
      <c r="E203" s="26">
        <v>108</v>
      </c>
      <c r="F203" s="26">
        <v>34635</v>
      </c>
      <c r="G203" s="26">
        <v>8113.3554148894918</v>
      </c>
      <c r="H203" s="26">
        <v>4868.0132489336947</v>
      </c>
      <c r="I203" s="26">
        <v>22338.595126017834</v>
      </c>
      <c r="J203" s="26">
        <v>805.58832369942195</v>
      </c>
      <c r="K203" s="26">
        <v>1251.173505799348</v>
      </c>
      <c r="L203" s="26">
        <v>29765.68</v>
      </c>
      <c r="M203" s="26">
        <v>2019.66</v>
      </c>
      <c r="N203" s="26">
        <v>105389.12</v>
      </c>
      <c r="O203" s="45">
        <f>SUM(Taulukko8[[#This Row],[Muiden kuin pakolaisten osuus kotoutumiskoulutuksista,  €]:[Palkkatuki, yksityinen, €]])</f>
        <v>166437.83020445029</v>
      </c>
      <c r="P203" s="26">
        <f>Taulukko8[[#This Row],[Palvelut yhteensä, €]]/Taulukko8[[#This Row],[Työttömät 2022]]</f>
        <v>1541.0910204115769</v>
      </c>
      <c r="Q203" s="45">
        <v>98175.968984095554</v>
      </c>
      <c r="R203" s="26">
        <f>Taulukko8[[#This Row],[Toimintamenot, arvio]]/Taulukko8[[#This Row],[Työttömät 2022]]</f>
        <v>909.03674985273665</v>
      </c>
      <c r="S203" s="45">
        <f>Taulukko8[[#This Row],[Palvelut yhteensä, €]]+Taulukko8[[#This Row],[Toimintamenot, arvio]]</f>
        <v>264613.79918854585</v>
      </c>
      <c r="T203" s="45">
        <f>(Taulukko8[[#This Row],[Palvelut + toimintamenot]]/$S$5)*$T$1</f>
        <v>279946.86578061292</v>
      </c>
    </row>
    <row r="204" spans="1:20" x14ac:dyDescent="0.3">
      <c r="A204" s="30">
        <v>626</v>
      </c>
      <c r="B204" s="31" t="s">
        <v>249</v>
      </c>
      <c r="C204" s="26">
        <v>4835</v>
      </c>
      <c r="D204" s="26">
        <v>1843</v>
      </c>
      <c r="E204" s="26">
        <v>211</v>
      </c>
      <c r="F204" s="26">
        <v>62588</v>
      </c>
      <c r="G204" s="26">
        <v>4636.2030942225674</v>
      </c>
      <c r="H204" s="26">
        <v>2781.7218565335402</v>
      </c>
      <c r="I204" s="26">
        <v>12764.91150058162</v>
      </c>
      <c r="J204" s="26">
        <v>2416.7649710982655</v>
      </c>
      <c r="K204" s="26">
        <v>2444.4223122561334</v>
      </c>
      <c r="L204" s="26">
        <v>161554.49</v>
      </c>
      <c r="M204" s="26">
        <v>34890.82</v>
      </c>
      <c r="N204" s="26">
        <v>154681.46</v>
      </c>
      <c r="O204" s="45">
        <f>SUM(Taulukko8[[#This Row],[Muiden kuin pakolaisten osuus kotoutumiskoulutuksista,  €]:[Palkkatuki, yksityinen, €]])</f>
        <v>371534.59064046957</v>
      </c>
      <c r="P204" s="26">
        <f>Taulukko8[[#This Row],[Palvelut yhteensä, €]]/Taulukko8[[#This Row],[Työttömät 2022]]</f>
        <v>1760.8274437936946</v>
      </c>
      <c r="Q204" s="45">
        <v>177411.21832760421</v>
      </c>
      <c r="R204" s="26">
        <f>Taulukko8[[#This Row],[Toimintamenot, arvio]]/Taulukko8[[#This Row],[Työttömät 2022]]</f>
        <v>840.81146126826638</v>
      </c>
      <c r="S204" s="45">
        <f>Taulukko8[[#This Row],[Palvelut yhteensä, €]]+Taulukko8[[#This Row],[Toimintamenot, arvio]]</f>
        <v>548945.8089680738</v>
      </c>
      <c r="T204" s="45">
        <f>(Taulukko8[[#This Row],[Palvelut + toimintamenot]]/$S$5)*$T$1</f>
        <v>580754.51535509864</v>
      </c>
    </row>
    <row r="205" spans="1:20" x14ac:dyDescent="0.3">
      <c r="A205" s="30">
        <v>630</v>
      </c>
      <c r="B205" s="31" t="s">
        <v>250</v>
      </c>
      <c r="C205" s="26">
        <v>1635</v>
      </c>
      <c r="D205" s="26">
        <v>692</v>
      </c>
      <c r="E205" s="26">
        <v>32</v>
      </c>
      <c r="F205" s="26">
        <v>10818</v>
      </c>
      <c r="G205" s="26">
        <v>4185.4611267287064</v>
      </c>
      <c r="H205" s="26">
        <v>2511.2766760372238</v>
      </c>
      <c r="I205" s="26">
        <v>11523.878438025075</v>
      </c>
      <c r="J205" s="26">
        <v>805.58832369942195</v>
      </c>
      <c r="K205" s="26">
        <v>370.71807579239942</v>
      </c>
      <c r="L205" s="26">
        <v>14812.77</v>
      </c>
      <c r="M205" s="26">
        <v>6780.2</v>
      </c>
      <c r="N205" s="26">
        <v>16777.190000000002</v>
      </c>
      <c r="O205" s="45">
        <f>SUM(Taulukko8[[#This Row],[Muiden kuin pakolaisten osuus kotoutumiskoulutuksista,  €]:[Palkkatuki, yksityinen, €]])</f>
        <v>53581.621513554121</v>
      </c>
      <c r="P205" s="26">
        <f>Taulukko8[[#This Row],[Palvelut yhteensä, €]]/Taulukko8[[#This Row],[Työttömät 2022]]</f>
        <v>1674.4256722985663</v>
      </c>
      <c r="Q205" s="45">
        <v>30664.577233144097</v>
      </c>
      <c r="R205" s="26">
        <f>Taulukko8[[#This Row],[Toimintamenot, arvio]]/Taulukko8[[#This Row],[Työttömät 2022]]</f>
        <v>958.26803853575302</v>
      </c>
      <c r="S205" s="45">
        <f>Taulukko8[[#This Row],[Palvelut yhteensä, €]]+Taulukko8[[#This Row],[Toimintamenot, arvio]]</f>
        <v>84246.19874669821</v>
      </c>
      <c r="T205" s="45">
        <f>(Taulukko8[[#This Row],[Palvelut + toimintamenot]]/$S$5)*$T$1</f>
        <v>89127.851099949912</v>
      </c>
    </row>
    <row r="206" spans="1:20" x14ac:dyDescent="0.3">
      <c r="A206" s="30">
        <v>631</v>
      </c>
      <c r="B206" s="31" t="s">
        <v>251</v>
      </c>
      <c r="C206" s="26">
        <v>1963</v>
      </c>
      <c r="D206" s="26">
        <v>893</v>
      </c>
      <c r="E206" s="26">
        <v>66</v>
      </c>
      <c r="F206" s="26">
        <v>21691</v>
      </c>
      <c r="G206" s="26">
        <v>15374.871551729035</v>
      </c>
      <c r="H206" s="26">
        <v>9224.9229310374212</v>
      </c>
      <c r="I206" s="26">
        <v>9836.3075611627301</v>
      </c>
      <c r="J206" s="26">
        <v>1897.0382885572137</v>
      </c>
      <c r="K206" s="26">
        <v>620.68870431893686</v>
      </c>
      <c r="L206" s="26">
        <v>0</v>
      </c>
      <c r="M206" s="26">
        <v>33516.759999999995</v>
      </c>
      <c r="N206" s="26">
        <v>8020.25</v>
      </c>
      <c r="O206" s="45">
        <f>SUM(Taulukko8[[#This Row],[Muiden kuin pakolaisten osuus kotoutumiskoulutuksista,  €]:[Palkkatuki, yksityinen, €]])</f>
        <v>63115.967485076297</v>
      </c>
      <c r="P206" s="26">
        <f>Taulukko8[[#This Row],[Palvelut yhteensä, €]]/Taulukko8[[#This Row],[Työttömät 2022]]</f>
        <v>956.30253765267116</v>
      </c>
      <c r="Q206" s="45">
        <v>60882.848135219778</v>
      </c>
      <c r="R206" s="26">
        <f>Taulukko8[[#This Row],[Toimintamenot, arvio]]/Taulukko8[[#This Row],[Työttömät 2022]]</f>
        <v>922.4673959881784</v>
      </c>
      <c r="S206" s="45">
        <f>Taulukko8[[#This Row],[Palvelut yhteensä, €]]+Taulukko8[[#This Row],[Toimintamenot, arvio]]</f>
        <v>123998.81562029608</v>
      </c>
      <c r="T206" s="45">
        <f>(Taulukko8[[#This Row],[Palvelut + toimintamenot]]/$S$5)*$T$1</f>
        <v>131183.93636257725</v>
      </c>
    </row>
    <row r="207" spans="1:20" x14ac:dyDescent="0.3">
      <c r="A207" s="30">
        <v>635</v>
      </c>
      <c r="B207" s="31" t="s">
        <v>252</v>
      </c>
      <c r="C207" s="26">
        <v>6347</v>
      </c>
      <c r="D207" s="26">
        <v>2798</v>
      </c>
      <c r="E207" s="26">
        <v>163</v>
      </c>
      <c r="F207" s="26">
        <v>56754</v>
      </c>
      <c r="G207" s="26">
        <v>16109.705634977707</v>
      </c>
      <c r="H207" s="26">
        <v>9665.8233809866233</v>
      </c>
      <c r="I207" s="26">
        <v>23455.224472889397</v>
      </c>
      <c r="J207" s="26">
        <v>10427.210188679246</v>
      </c>
      <c r="K207" s="26">
        <v>1430.5439495167493</v>
      </c>
      <c r="L207" s="26">
        <v>131901.35999999999</v>
      </c>
      <c r="M207" s="26">
        <v>35783.58</v>
      </c>
      <c r="N207" s="26">
        <v>117308</v>
      </c>
      <c r="O207" s="45">
        <f>SUM(Taulukko8[[#This Row],[Muiden kuin pakolaisten osuus kotoutumiskoulutuksista,  €]:[Palkkatuki, yksityinen, €]])</f>
        <v>329971.74199207203</v>
      </c>
      <c r="P207" s="26">
        <f>Taulukko8[[#This Row],[Palvelut yhteensä, €]]/Taulukko8[[#This Row],[Työttömät 2022]]</f>
        <v>2024.3665152887854</v>
      </c>
      <c r="Q207" s="45">
        <v>155631.91861501304</v>
      </c>
      <c r="R207" s="26">
        <f>Taulukko8[[#This Row],[Toimintamenot, arvio]]/Taulukko8[[#This Row],[Työttömät 2022]]</f>
        <v>954.79704671787147</v>
      </c>
      <c r="S207" s="45">
        <f>Taulukko8[[#This Row],[Palvelut yhteensä, €]]+Taulukko8[[#This Row],[Toimintamenot, arvio]]</f>
        <v>485603.6606070851</v>
      </c>
      <c r="T207" s="45">
        <f>(Taulukko8[[#This Row],[Palvelut + toimintamenot]]/$S$5)*$T$1</f>
        <v>513742.00142027379</v>
      </c>
    </row>
    <row r="208" spans="1:20" x14ac:dyDescent="0.3">
      <c r="A208" s="30">
        <v>636</v>
      </c>
      <c r="B208" s="31" t="s">
        <v>253</v>
      </c>
      <c r="C208" s="26">
        <v>8154</v>
      </c>
      <c r="D208" s="26">
        <v>3709</v>
      </c>
      <c r="E208" s="26">
        <v>275</v>
      </c>
      <c r="F208" s="26">
        <v>77294</v>
      </c>
      <c r="G208" s="26">
        <v>106696.30688915408</v>
      </c>
      <c r="H208" s="26">
        <v>64017.784133492445</v>
      </c>
      <c r="I208" s="26">
        <v>68260.582644275841</v>
      </c>
      <c r="J208" s="26">
        <v>13279.268019900497</v>
      </c>
      <c r="K208" s="26">
        <v>2586.2029346622371</v>
      </c>
      <c r="L208" s="26">
        <v>164851.23000000001</v>
      </c>
      <c r="M208" s="26">
        <v>79303.8</v>
      </c>
      <c r="N208" s="26">
        <v>77918.2</v>
      </c>
      <c r="O208" s="45">
        <f>SUM(Taulukko8[[#This Row],[Muiden kuin pakolaisten osuus kotoutumiskoulutuksista,  €]:[Palkkatuki, yksityinen, €]])</f>
        <v>470217.06773233099</v>
      </c>
      <c r="P208" s="26">
        <f>Taulukko8[[#This Row],[Palvelut yhteensä, €]]/Taulukko8[[#This Row],[Työttömät 2022]]</f>
        <v>1709.8802462993854</v>
      </c>
      <c r="Q208" s="45">
        <v>216950.75670848176</v>
      </c>
      <c r="R208" s="26">
        <f>Taulukko8[[#This Row],[Toimintamenot, arvio]]/Taulukko8[[#This Row],[Työttömät 2022]]</f>
        <v>788.91184257629732</v>
      </c>
      <c r="S208" s="45">
        <f>Taulukko8[[#This Row],[Palvelut yhteensä, €]]+Taulukko8[[#This Row],[Toimintamenot, arvio]]</f>
        <v>687167.82444081269</v>
      </c>
      <c r="T208" s="45">
        <f>(Taulukko8[[#This Row],[Palvelut + toimintamenot]]/$S$5)*$T$1</f>
        <v>726985.81596048141</v>
      </c>
    </row>
    <row r="209" spans="1:20" x14ac:dyDescent="0.3">
      <c r="A209" s="30">
        <v>638</v>
      </c>
      <c r="B209" s="31" t="s">
        <v>254</v>
      </c>
      <c r="C209" s="26">
        <v>51232</v>
      </c>
      <c r="D209" s="26">
        <v>25212</v>
      </c>
      <c r="E209" s="26">
        <v>2342</v>
      </c>
      <c r="F209" s="26">
        <v>661404</v>
      </c>
      <c r="G209" s="26">
        <v>485348.73057375778</v>
      </c>
      <c r="H209" s="26">
        <v>291209.23834425467</v>
      </c>
      <c r="I209" s="26">
        <v>255507.01885980132</v>
      </c>
      <c r="J209" s="26">
        <v>94145.384770498247</v>
      </c>
      <c r="K209" s="26">
        <v>62320.607473107411</v>
      </c>
      <c r="L209" s="26">
        <v>442724.23</v>
      </c>
      <c r="M209" s="26">
        <v>484227.3</v>
      </c>
      <c r="N209" s="26">
        <v>903441.71</v>
      </c>
      <c r="O209" s="45">
        <f>SUM(Taulukko8[[#This Row],[Muiden kuin pakolaisten osuus kotoutumiskoulutuksista,  €]:[Palkkatuki, yksityinen, €]])</f>
        <v>2533575.4894476617</v>
      </c>
      <c r="P209" s="26">
        <f>Taulukko8[[#This Row],[Palvelut yhteensä, €]]/Taulukko8[[#This Row],[Työttömät 2022]]</f>
        <v>1081.7999527957566</v>
      </c>
      <c r="Q209" s="45">
        <v>1974803.5443369984</v>
      </c>
      <c r="R209" s="26">
        <f>Taulukko8[[#This Row],[Toimintamenot, arvio]]/Taulukko8[[#This Row],[Työttömät 2022]]</f>
        <v>843.2124442087952</v>
      </c>
      <c r="S209" s="45">
        <f>Taulukko8[[#This Row],[Palvelut yhteensä, €]]+Taulukko8[[#This Row],[Toimintamenot, arvio]]</f>
        <v>4508379.0337846596</v>
      </c>
      <c r="T209" s="45">
        <f>(Taulukko8[[#This Row],[Palvelut + toimintamenot]]/$S$5)*$T$1</f>
        <v>4769617.3976163352</v>
      </c>
    </row>
    <row r="210" spans="1:20" x14ac:dyDescent="0.3">
      <c r="A210" s="30">
        <v>678</v>
      </c>
      <c r="B210" s="31" t="s">
        <v>255</v>
      </c>
      <c r="C210" s="26">
        <v>24073</v>
      </c>
      <c r="D210" s="26">
        <v>10112</v>
      </c>
      <c r="E210" s="26">
        <v>1046</v>
      </c>
      <c r="F210" s="26">
        <v>339923</v>
      </c>
      <c r="G210" s="26">
        <v>53992.448534800315</v>
      </c>
      <c r="H210" s="26">
        <v>32395.469120880189</v>
      </c>
      <c r="I210" s="26">
        <v>148658.03185052346</v>
      </c>
      <c r="J210" s="26">
        <v>21750.884739884394</v>
      </c>
      <c r="K210" s="26">
        <v>12117.847102464055</v>
      </c>
      <c r="L210" s="26">
        <v>342439.27</v>
      </c>
      <c r="M210" s="26">
        <v>72856.679999999993</v>
      </c>
      <c r="N210" s="26">
        <v>820167.58000000007</v>
      </c>
      <c r="O210" s="45">
        <f>SUM(Taulukko8[[#This Row],[Muiden kuin pakolaisten osuus kotoutumiskoulutuksista,  €]:[Palkkatuki, yksityinen, €]])</f>
        <v>1450385.7628137521</v>
      </c>
      <c r="P210" s="26">
        <f>Taulukko8[[#This Row],[Palvelut yhteensä, €]]/Taulukko8[[#This Row],[Työttömät 2022]]</f>
        <v>1386.6020676995718</v>
      </c>
      <c r="Q210" s="45">
        <v>963541.79024052876</v>
      </c>
      <c r="R210" s="26">
        <f>Taulukko8[[#This Row],[Toimintamenot, arvio]]/Taulukko8[[#This Row],[Työttömät 2022]]</f>
        <v>921.16805950337357</v>
      </c>
      <c r="S210" s="45">
        <f>Taulukko8[[#This Row],[Palvelut yhteensä, €]]+Taulukko8[[#This Row],[Toimintamenot, arvio]]</f>
        <v>2413927.5530542806</v>
      </c>
      <c r="T210" s="45">
        <f>(Taulukko8[[#This Row],[Palvelut + toimintamenot]]/$S$5)*$T$1</f>
        <v>2553802.7675476638</v>
      </c>
    </row>
    <row r="211" spans="1:20" x14ac:dyDescent="0.3">
      <c r="A211" s="30">
        <v>680</v>
      </c>
      <c r="B211" s="31" t="s">
        <v>256</v>
      </c>
      <c r="C211" s="26">
        <v>24942</v>
      </c>
      <c r="D211" s="26">
        <v>11933</v>
      </c>
      <c r="E211" s="26">
        <v>818</v>
      </c>
      <c r="F211" s="26">
        <v>296600</v>
      </c>
      <c r="G211" s="26">
        <v>226381.72939959649</v>
      </c>
      <c r="H211" s="26">
        <v>135829.03763975788</v>
      </c>
      <c r="I211" s="26">
        <v>144831.14926263745</v>
      </c>
      <c r="J211" s="26">
        <v>117616.37389054727</v>
      </c>
      <c r="K211" s="26">
        <v>7692.7781838316723</v>
      </c>
      <c r="L211" s="26">
        <v>373302.47</v>
      </c>
      <c r="M211" s="26">
        <v>175029.6</v>
      </c>
      <c r="N211" s="26">
        <v>410273.56</v>
      </c>
      <c r="O211" s="45">
        <f>SUM(Taulukko8[[#This Row],[Muiden kuin pakolaisten osuus kotoutumiskoulutuksista,  €]:[Palkkatuki, yksityinen, €]])</f>
        <v>1364574.9689767743</v>
      </c>
      <c r="P211" s="26">
        <f>Taulukko8[[#This Row],[Palvelut yhteensä, €]]/Taulukko8[[#This Row],[Työttömät 2022]]</f>
        <v>1668.1845586513132</v>
      </c>
      <c r="Q211" s="45">
        <v>832504.3915405554</v>
      </c>
      <c r="R211" s="26">
        <f>Taulukko8[[#This Row],[Toimintamenot, arvio]]/Taulukko8[[#This Row],[Työttömät 2022]]</f>
        <v>1017.731530000679</v>
      </c>
      <c r="S211" s="45">
        <f>Taulukko8[[#This Row],[Palvelut yhteensä, €]]+Taulukko8[[#This Row],[Toimintamenot, arvio]]</f>
        <v>2197079.3605173295</v>
      </c>
      <c r="T211" s="45">
        <f>(Taulukko8[[#This Row],[Palvelut + toimintamenot]]/$S$5)*$T$1</f>
        <v>2324389.2901059398</v>
      </c>
    </row>
    <row r="212" spans="1:20" x14ac:dyDescent="0.3">
      <c r="A212" s="30">
        <v>681</v>
      </c>
      <c r="B212" s="31" t="s">
        <v>257</v>
      </c>
      <c r="C212" s="26">
        <v>3308</v>
      </c>
      <c r="D212" s="26">
        <v>1351</v>
      </c>
      <c r="E212" s="26">
        <v>113</v>
      </c>
      <c r="F212" s="26">
        <v>40528</v>
      </c>
      <c r="G212" s="26">
        <v>13580.368275767356</v>
      </c>
      <c r="H212" s="26">
        <v>8148.220965460413</v>
      </c>
      <c r="I212" s="26">
        <v>25833.449701297814</v>
      </c>
      <c r="J212" s="26">
        <v>30376.184385964913</v>
      </c>
      <c r="K212" s="26">
        <v>10220.248492307692</v>
      </c>
      <c r="L212" s="26">
        <v>72355.77</v>
      </c>
      <c r="M212" s="26">
        <v>9689.92</v>
      </c>
      <c r="N212" s="26">
        <v>103501.84</v>
      </c>
      <c r="O212" s="45">
        <f>SUM(Taulukko8[[#This Row],[Muiden kuin pakolaisten osuus kotoutumiskoulutuksista,  €]:[Palkkatuki, yksityinen, €]])</f>
        <v>260125.63354503084</v>
      </c>
      <c r="P212" s="26">
        <f>Taulukko8[[#This Row],[Palvelut yhteensä, €]]/Taulukko8[[#This Row],[Työttömät 2022]]</f>
        <v>2301.9967570356712</v>
      </c>
      <c r="Q212" s="45">
        <v>129943.12288460262</v>
      </c>
      <c r="R212" s="26">
        <f>Taulukko8[[#This Row],[Toimintamenot, arvio]]/Taulukko8[[#This Row],[Työttömät 2022]]</f>
        <v>1149.9391405717047</v>
      </c>
      <c r="S212" s="45">
        <f>Taulukko8[[#This Row],[Palvelut yhteensä, €]]+Taulukko8[[#This Row],[Toimintamenot, arvio]]</f>
        <v>390068.75642963347</v>
      </c>
      <c r="T212" s="45">
        <f>(Taulukko8[[#This Row],[Palvelut + toimintamenot]]/$S$5)*$T$1</f>
        <v>412671.32000024588</v>
      </c>
    </row>
    <row r="213" spans="1:20" x14ac:dyDescent="0.3">
      <c r="A213" s="30">
        <v>683</v>
      </c>
      <c r="B213" s="31" t="s">
        <v>258</v>
      </c>
      <c r="C213" s="26">
        <v>3618</v>
      </c>
      <c r="D213" s="26">
        <v>1375</v>
      </c>
      <c r="E213" s="26">
        <v>162</v>
      </c>
      <c r="F213" s="26">
        <v>48305</v>
      </c>
      <c r="G213" s="26">
        <v>13196.456247191743</v>
      </c>
      <c r="H213" s="26">
        <v>7917.8737483150453</v>
      </c>
      <c r="I213" s="26">
        <v>26840.046395988669</v>
      </c>
      <c r="J213" s="26">
        <v>31396.436515463924</v>
      </c>
      <c r="K213" s="26">
        <v>8213.0075764425947</v>
      </c>
      <c r="L213" s="26">
        <v>103842.48000000001</v>
      </c>
      <c r="M213" s="26">
        <v>23965.4</v>
      </c>
      <c r="N213" s="26">
        <v>110181.12</v>
      </c>
      <c r="O213" s="45">
        <f>SUM(Taulukko8[[#This Row],[Muiden kuin pakolaisten osuus kotoutumiskoulutuksista,  €]:[Palkkatuki, yksityinen, €]])</f>
        <v>312356.36423621024</v>
      </c>
      <c r="P213" s="26">
        <f>Taulukko8[[#This Row],[Palvelut yhteensä, €]]/Taulukko8[[#This Row],[Työttömät 2022]]</f>
        <v>1928.1257051617915</v>
      </c>
      <c r="Q213" s="45">
        <v>172502.42688585143</v>
      </c>
      <c r="R213" s="26">
        <f>Taulukko8[[#This Row],[Toimintamenot, arvio]]/Taulukko8[[#This Row],[Työttömät 2022]]</f>
        <v>1064.8297955916755</v>
      </c>
      <c r="S213" s="45">
        <f>Taulukko8[[#This Row],[Palvelut yhteensä, €]]+Taulukko8[[#This Row],[Toimintamenot, arvio]]</f>
        <v>484858.79112206167</v>
      </c>
      <c r="T213" s="45">
        <f>(Taulukko8[[#This Row],[Palvelut + toimintamenot]]/$S$5)*$T$1</f>
        <v>512953.97041664744</v>
      </c>
    </row>
    <row r="214" spans="1:20" x14ac:dyDescent="0.3">
      <c r="A214" s="30">
        <v>684</v>
      </c>
      <c r="B214" s="31" t="s">
        <v>259</v>
      </c>
      <c r="C214" s="26">
        <v>38667</v>
      </c>
      <c r="D214" s="26">
        <v>18100</v>
      </c>
      <c r="E214" s="26">
        <v>1564</v>
      </c>
      <c r="F214" s="26">
        <v>523201</v>
      </c>
      <c r="G214" s="26">
        <v>224009.26770771467</v>
      </c>
      <c r="H214" s="26">
        <v>134405.56062462879</v>
      </c>
      <c r="I214" s="26">
        <v>537466.21719941776</v>
      </c>
      <c r="J214" s="26">
        <v>206969.87428571429</v>
      </c>
      <c r="K214" s="26">
        <v>43588.356488163641</v>
      </c>
      <c r="L214" s="26">
        <v>405816.3</v>
      </c>
      <c r="M214" s="26">
        <v>220672</v>
      </c>
      <c r="N214" s="26">
        <v>774890.25</v>
      </c>
      <c r="O214" s="45">
        <f>SUM(Taulukko8[[#This Row],[Muiden kuin pakolaisten osuus kotoutumiskoulutuksista,  €]:[Palkkatuki, yksityinen, €]])</f>
        <v>2323808.5585979242</v>
      </c>
      <c r="P214" s="26">
        <f>Taulukko8[[#This Row],[Palvelut yhteensä, €]]/Taulukko8[[#This Row],[Työttömät 2022]]</f>
        <v>1485.8110988477777</v>
      </c>
      <c r="Q214" s="45">
        <v>1749147.1087418797</v>
      </c>
      <c r="R214" s="26">
        <f>Taulukko8[[#This Row],[Toimintamenot, arvio]]/Taulukko8[[#This Row],[Työttömät 2022]]</f>
        <v>1118.3805043106647</v>
      </c>
      <c r="S214" s="45">
        <f>Taulukko8[[#This Row],[Palvelut yhteensä, €]]+Taulukko8[[#This Row],[Toimintamenot, arvio]]</f>
        <v>4072955.6673398037</v>
      </c>
      <c r="T214" s="45">
        <f>(Taulukko8[[#This Row],[Palvelut + toimintamenot]]/$S$5)*$T$1</f>
        <v>4308963.3912958773</v>
      </c>
    </row>
    <row r="215" spans="1:20" x14ac:dyDescent="0.3">
      <c r="A215" s="30">
        <v>686</v>
      </c>
      <c r="B215" s="31" t="s">
        <v>260</v>
      </c>
      <c r="C215" s="26">
        <v>2964</v>
      </c>
      <c r="D215" s="26">
        <v>1144</v>
      </c>
      <c r="E215" s="26">
        <v>98</v>
      </c>
      <c r="F215" s="26">
        <v>31224</v>
      </c>
      <c r="G215" s="26">
        <v>4563.4650758416583</v>
      </c>
      <c r="H215" s="26">
        <v>2738.0790455049951</v>
      </c>
      <c r="I215" s="26">
        <v>19795.686200517946</v>
      </c>
      <c r="J215" s="26">
        <v>22459.189206349209</v>
      </c>
      <c r="K215" s="26">
        <v>1147.2770609653626</v>
      </c>
      <c r="L215" s="26">
        <v>69408.14</v>
      </c>
      <c r="M215" s="26">
        <v>3832.14</v>
      </c>
      <c r="N215" s="26">
        <v>97752.51</v>
      </c>
      <c r="O215" s="45">
        <f>SUM(Taulukko8[[#This Row],[Muiden kuin pakolaisten osuus kotoutumiskoulutuksista,  €]:[Palkkatuki, yksityinen, €]])</f>
        <v>217133.0215133375</v>
      </c>
      <c r="P215" s="26">
        <f>Taulukko8[[#This Row],[Palvelut yhteensä, €]]/Taulukko8[[#This Row],[Työttömät 2022]]</f>
        <v>2215.643076666709</v>
      </c>
      <c r="Q215" s="45">
        <v>96661.76589868532</v>
      </c>
      <c r="R215" s="26">
        <f>Taulukko8[[#This Row],[Toimintamenot, arvio]]/Taulukko8[[#This Row],[Työttömät 2022]]</f>
        <v>986.34454998658487</v>
      </c>
      <c r="S215" s="45">
        <f>Taulukko8[[#This Row],[Palvelut yhteensä, €]]+Taulukko8[[#This Row],[Toimintamenot, arvio]]</f>
        <v>313794.78741202282</v>
      </c>
      <c r="T215" s="45">
        <f>(Taulukko8[[#This Row],[Palvelut + toimintamenot]]/$S$5)*$T$1</f>
        <v>331977.65008353372</v>
      </c>
    </row>
    <row r="216" spans="1:20" x14ac:dyDescent="0.3">
      <c r="A216" s="30">
        <v>687</v>
      </c>
      <c r="B216" s="31" t="s">
        <v>261</v>
      </c>
      <c r="C216" s="26">
        <v>1477</v>
      </c>
      <c r="D216" s="26">
        <v>513</v>
      </c>
      <c r="E216" s="26">
        <v>56</v>
      </c>
      <c r="F216" s="26">
        <v>22268</v>
      </c>
      <c r="G216" s="26">
        <v>0</v>
      </c>
      <c r="H216" s="26">
        <v>0</v>
      </c>
      <c r="I216" s="26">
        <v>0</v>
      </c>
      <c r="J216" s="26">
        <v>0</v>
      </c>
      <c r="K216" s="26">
        <v>655.58689198020716</v>
      </c>
      <c r="L216" s="26">
        <v>36998.28</v>
      </c>
      <c r="M216" s="26">
        <v>6903.8600000000006</v>
      </c>
      <c r="N216" s="26">
        <v>34888.910000000003</v>
      </c>
      <c r="O216" s="45">
        <f>SUM(Taulukko8[[#This Row],[Muiden kuin pakolaisten osuus kotoutumiskoulutuksista,  €]:[Palkkatuki, yksityinen, €]])</f>
        <v>79446.636891980219</v>
      </c>
      <c r="P216" s="26">
        <f>Taulukko8[[#This Row],[Palvelut yhteensä, €]]/Taulukko8[[#This Row],[Työttömät 2022]]</f>
        <v>1418.6899444996468</v>
      </c>
      <c r="Q216" s="45">
        <v>68936.209423261753</v>
      </c>
      <c r="R216" s="26">
        <f>Taulukko8[[#This Row],[Toimintamenot, arvio]]/Taulukko8[[#This Row],[Työttömät 2022]]</f>
        <v>1231.0037397011026</v>
      </c>
      <c r="S216" s="45">
        <f>Taulukko8[[#This Row],[Palvelut yhteensä, €]]+Taulukko8[[#This Row],[Toimintamenot, arvio]]</f>
        <v>148382.84631524197</v>
      </c>
      <c r="T216" s="45">
        <f>(Taulukko8[[#This Row],[Palvelut + toimintamenot]]/$S$5)*$T$1</f>
        <v>156980.90155895558</v>
      </c>
    </row>
    <row r="217" spans="1:20" x14ac:dyDescent="0.3">
      <c r="A217" s="30">
        <v>689</v>
      </c>
      <c r="B217" s="31" t="s">
        <v>262</v>
      </c>
      <c r="C217" s="26">
        <v>3093</v>
      </c>
      <c r="D217" s="26">
        <v>1144</v>
      </c>
      <c r="E217" s="26">
        <v>151</v>
      </c>
      <c r="F217" s="26">
        <v>55579</v>
      </c>
      <c r="G217" s="26">
        <v>14923.517852252458</v>
      </c>
      <c r="H217" s="26">
        <v>8954.1107113514754</v>
      </c>
      <c r="I217" s="26">
        <v>19297.226383982506</v>
      </c>
      <c r="J217" s="26">
        <v>27732.314386792452</v>
      </c>
      <c r="K217" s="26">
        <v>1504.5055116969654</v>
      </c>
      <c r="L217" s="26">
        <v>66193.7</v>
      </c>
      <c r="M217" s="26">
        <v>7423.5</v>
      </c>
      <c r="N217" s="26">
        <v>124924.18</v>
      </c>
      <c r="O217" s="45">
        <f>SUM(Taulukko8[[#This Row],[Muiden kuin pakolaisten osuus kotoutumiskoulutuksista,  €]:[Palkkatuki, yksityinen, €]])</f>
        <v>256029.53699382339</v>
      </c>
      <c r="P217" s="26">
        <f>Taulukko8[[#This Row],[Palvelut yhteensä, €]]/Taulukko8[[#This Row],[Työttömät 2022]]</f>
        <v>1695.5598476412144</v>
      </c>
      <c r="Q217" s="45">
        <v>177436.00134468722</v>
      </c>
      <c r="R217" s="26">
        <f>Taulukko8[[#This Row],[Toimintamenot, arvio]]/Taulukko8[[#This Row],[Työttömät 2022]]</f>
        <v>1175.0728565873326</v>
      </c>
      <c r="S217" s="45">
        <f>Taulukko8[[#This Row],[Palvelut yhteensä, €]]+Taulukko8[[#This Row],[Toimintamenot, arvio]]</f>
        <v>433465.53833851061</v>
      </c>
      <c r="T217" s="45">
        <f>(Taulukko8[[#This Row],[Palvelut + toimintamenot]]/$S$5)*$T$1</f>
        <v>458582.73171652807</v>
      </c>
    </row>
    <row r="218" spans="1:20" x14ac:dyDescent="0.3">
      <c r="A218" s="30">
        <v>691</v>
      </c>
      <c r="B218" s="31" t="s">
        <v>263</v>
      </c>
      <c r="C218" s="26">
        <v>2636</v>
      </c>
      <c r="D218" s="26">
        <v>1057</v>
      </c>
      <c r="E218" s="26">
        <v>62</v>
      </c>
      <c r="F218" s="26">
        <v>21658</v>
      </c>
      <c r="G218" s="26">
        <v>4088.8735622657368</v>
      </c>
      <c r="H218" s="26">
        <v>2453.3241373594419</v>
      </c>
      <c r="I218" s="26">
        <v>11257.942781762958</v>
      </c>
      <c r="J218" s="26">
        <v>805.58832369942195</v>
      </c>
      <c r="K218" s="26">
        <v>718.26627184777385</v>
      </c>
      <c r="L218" s="26">
        <v>7806.97</v>
      </c>
      <c r="M218" s="26">
        <v>17394</v>
      </c>
      <c r="N218" s="26">
        <v>41271.06</v>
      </c>
      <c r="O218" s="45">
        <f>SUM(Taulukko8[[#This Row],[Muiden kuin pakolaisten osuus kotoutumiskoulutuksista,  €]:[Palkkatuki, yksityinen, €]])</f>
        <v>81707.151514669589</v>
      </c>
      <c r="P218" s="26">
        <f>Taulukko8[[#This Row],[Palvelut yhteensä, €]]/Taulukko8[[#This Row],[Työttömät 2022]]</f>
        <v>1317.8572824946707</v>
      </c>
      <c r="Q218" s="45">
        <v>61391.515410929445</v>
      </c>
      <c r="R218" s="26">
        <f>Taulukko8[[#This Row],[Toimintamenot, arvio]]/Taulukko8[[#This Row],[Työttömät 2022]]</f>
        <v>990.18573243434594</v>
      </c>
      <c r="S218" s="45">
        <f>Taulukko8[[#This Row],[Palvelut yhteensä, €]]+Taulukko8[[#This Row],[Toimintamenot, arvio]]</f>
        <v>143098.66692559904</v>
      </c>
      <c r="T218" s="45">
        <f>(Taulukko8[[#This Row],[Palvelut + toimintamenot]]/$S$5)*$T$1</f>
        <v>151390.52999522997</v>
      </c>
    </row>
    <row r="219" spans="1:20" x14ac:dyDescent="0.3">
      <c r="A219" s="30">
        <v>694</v>
      </c>
      <c r="B219" s="31" t="s">
        <v>264</v>
      </c>
      <c r="C219" s="26">
        <v>28349</v>
      </c>
      <c r="D219" s="26">
        <v>13483</v>
      </c>
      <c r="E219" s="26">
        <v>1218</v>
      </c>
      <c r="F219" s="26">
        <v>378510</v>
      </c>
      <c r="G219" s="26">
        <v>187603.73334258769</v>
      </c>
      <c r="H219" s="26">
        <v>112562.24000555261</v>
      </c>
      <c r="I219" s="26">
        <v>90977.132107132653</v>
      </c>
      <c r="J219" s="26">
        <v>123633.07541420119</v>
      </c>
      <c r="K219" s="26">
        <v>16567.15886894273</v>
      </c>
      <c r="L219" s="26">
        <v>660948.30000000005</v>
      </c>
      <c r="M219" s="26">
        <v>186511.3</v>
      </c>
      <c r="N219" s="26">
        <v>516497.95999999996</v>
      </c>
      <c r="O219" s="45">
        <f>SUM(Taulukko8[[#This Row],[Muiden kuin pakolaisten osuus kotoutumiskoulutuksista,  €]:[Palkkatuki, yksityinen, €]])</f>
        <v>1707697.1663958293</v>
      </c>
      <c r="P219" s="26">
        <f>Taulukko8[[#This Row],[Palvelut yhteensä, €]]/Taulukko8[[#This Row],[Työttömät 2022]]</f>
        <v>1402.0502187157877</v>
      </c>
      <c r="Q219" s="45">
        <v>1112287.1112382528</v>
      </c>
      <c r="R219" s="26">
        <f>Taulukko8[[#This Row],[Toimintamenot, arvio]]/Taulukko8[[#This Row],[Työttömät 2022]]</f>
        <v>913.20780889840137</v>
      </c>
      <c r="S219" s="45">
        <f>Taulukko8[[#This Row],[Palvelut yhteensä, €]]+Taulukko8[[#This Row],[Toimintamenot, arvio]]</f>
        <v>2819984.2776340824</v>
      </c>
      <c r="T219" s="45">
        <f>(Taulukko8[[#This Row],[Palvelut + toimintamenot]]/$S$5)*$T$1</f>
        <v>2983388.4797208239</v>
      </c>
    </row>
    <row r="220" spans="1:20" x14ac:dyDescent="0.3">
      <c r="A220" s="30">
        <v>697</v>
      </c>
      <c r="B220" s="31" t="s">
        <v>265</v>
      </c>
      <c r="C220" s="26">
        <v>1174</v>
      </c>
      <c r="D220" s="26">
        <v>487</v>
      </c>
      <c r="E220" s="26">
        <v>46</v>
      </c>
      <c r="F220" s="26">
        <v>17080</v>
      </c>
      <c r="G220" s="26">
        <v>7605.0068306595367</v>
      </c>
      <c r="H220" s="26">
        <v>4563.0040983957215</v>
      </c>
      <c r="I220" s="26">
        <v>8067.5833611408198</v>
      </c>
      <c r="J220" s="26">
        <v>0</v>
      </c>
      <c r="K220" s="26">
        <v>306.14383581033258</v>
      </c>
      <c r="L220" s="26">
        <v>9602.8100000000013</v>
      </c>
      <c r="M220" s="26">
        <v>11146.32</v>
      </c>
      <c r="N220" s="26">
        <v>196714.86</v>
      </c>
      <c r="O220" s="45">
        <f>SUM(Taulukko8[[#This Row],[Muiden kuin pakolaisten osuus kotoutumiskoulutuksista,  €]:[Palkkatuki, yksityinen, €]])</f>
        <v>230400.72129534686</v>
      </c>
      <c r="P220" s="26">
        <f>Taulukko8[[#This Row],[Palvelut yhteensä, €]]/Taulukko8[[#This Row],[Työttömät 2022]]</f>
        <v>5008.7113325075406</v>
      </c>
      <c r="Q220" s="45">
        <v>60695.773032873767</v>
      </c>
      <c r="R220" s="26">
        <f>Taulukko8[[#This Row],[Toimintamenot, arvio]]/Taulukko8[[#This Row],[Työttömät 2022]]</f>
        <v>1319.4733268016037</v>
      </c>
      <c r="S220" s="45">
        <f>Taulukko8[[#This Row],[Palvelut yhteensä, €]]+Taulukko8[[#This Row],[Toimintamenot, arvio]]</f>
        <v>291096.49432822061</v>
      </c>
      <c r="T220" s="45">
        <f>(Taulukko8[[#This Row],[Palvelut + toimintamenot]]/$S$5)*$T$1</f>
        <v>307964.10269157571</v>
      </c>
    </row>
    <row r="221" spans="1:20" x14ac:dyDescent="0.3">
      <c r="A221" s="30">
        <v>698</v>
      </c>
      <c r="B221" s="31" t="s">
        <v>266</v>
      </c>
      <c r="C221" s="26">
        <v>64535</v>
      </c>
      <c r="D221" s="26">
        <v>31149</v>
      </c>
      <c r="E221" s="26">
        <v>3028</v>
      </c>
      <c r="F221" s="26">
        <v>938314</v>
      </c>
      <c r="G221" s="26">
        <v>701104.034466187</v>
      </c>
      <c r="H221" s="26">
        <v>420662.4206797122</v>
      </c>
      <c r="I221" s="26">
        <v>1425963.4905766288</v>
      </c>
      <c r="J221" s="26">
        <v>1067478.8415257733</v>
      </c>
      <c r="K221" s="26">
        <v>153512.26507079121</v>
      </c>
      <c r="L221" s="26">
        <v>796707.60000000009</v>
      </c>
      <c r="M221" s="26">
        <v>742534.34</v>
      </c>
      <c r="N221" s="26">
        <v>1254210.3700000001</v>
      </c>
      <c r="O221" s="45">
        <f>SUM(Taulukko8[[#This Row],[Muiden kuin pakolaisten osuus kotoutumiskoulutuksista,  €]:[Palkkatuki, yksityinen, €]])</f>
        <v>5861069.3278529057</v>
      </c>
      <c r="P221" s="26">
        <f>Taulukko8[[#This Row],[Palvelut yhteensä, €]]/Taulukko8[[#This Row],[Työttömät 2022]]</f>
        <v>1935.6239523952793</v>
      </c>
      <c r="Q221" s="45">
        <v>3350821.6992230779</v>
      </c>
      <c r="R221" s="26">
        <f>Taulukko8[[#This Row],[Toimintamenot, arvio]]/Taulukko8[[#This Row],[Työttömät 2022]]</f>
        <v>1106.6121860049795</v>
      </c>
      <c r="S221" s="45">
        <f>Taulukko8[[#This Row],[Palvelut yhteensä, €]]+Taulukko8[[#This Row],[Toimintamenot, arvio]]</f>
        <v>9211891.0270759836</v>
      </c>
      <c r="T221" s="45">
        <f>(Taulukko8[[#This Row],[Palvelut + toimintamenot]]/$S$5)*$T$1</f>
        <v>9745674.7488250472</v>
      </c>
    </row>
    <row r="222" spans="1:20" x14ac:dyDescent="0.3">
      <c r="A222" s="30">
        <v>700</v>
      </c>
      <c r="B222" s="31" t="s">
        <v>267</v>
      </c>
      <c r="C222" s="26">
        <v>4842</v>
      </c>
      <c r="D222" s="26">
        <v>1994</v>
      </c>
      <c r="E222" s="26">
        <v>194</v>
      </c>
      <c r="F222" s="26">
        <v>62137</v>
      </c>
      <c r="G222" s="26">
        <v>58789.615781600602</v>
      </c>
      <c r="H222" s="26">
        <v>35273.76946896036</v>
      </c>
      <c r="I222" s="26">
        <v>76019.376664173513</v>
      </c>
      <c r="J222" s="26">
        <v>27732.314386792452</v>
      </c>
      <c r="K222" s="26">
        <v>1932.940856087492</v>
      </c>
      <c r="L222" s="26">
        <v>87452.040000000008</v>
      </c>
      <c r="M222" s="26">
        <v>36475.800000000003</v>
      </c>
      <c r="N222" s="26">
        <v>33774.81</v>
      </c>
      <c r="O222" s="45">
        <f>SUM(Taulukko8[[#This Row],[Muiden kuin pakolaisten osuus kotoutumiskoulutuksista,  €]:[Palkkatuki, yksityinen, €]])</f>
        <v>298661.05137601384</v>
      </c>
      <c r="P222" s="26">
        <f>Taulukko8[[#This Row],[Palvelut yhteensä, €]]/Taulukko8[[#This Row],[Työttömät 2022]]</f>
        <v>1539.4899555464631</v>
      </c>
      <c r="Q222" s="45">
        <v>198372.4215181063</v>
      </c>
      <c r="R222" s="26">
        <f>Taulukko8[[#This Row],[Toimintamenot, arvio]]/Taulukko8[[#This Row],[Työttömät 2022]]</f>
        <v>1022.5382552479706</v>
      </c>
      <c r="S222" s="45">
        <f>Taulukko8[[#This Row],[Palvelut yhteensä, €]]+Taulukko8[[#This Row],[Toimintamenot, arvio]]</f>
        <v>497033.47289412015</v>
      </c>
      <c r="T222" s="45">
        <f>(Taulukko8[[#This Row],[Palvelut + toimintamenot]]/$S$5)*$T$1</f>
        <v>525834.11504408484</v>
      </c>
    </row>
    <row r="223" spans="1:20" x14ac:dyDescent="0.3">
      <c r="A223" s="30">
        <v>702</v>
      </c>
      <c r="B223" s="31" t="s">
        <v>268</v>
      </c>
      <c r="C223" s="26">
        <v>4114</v>
      </c>
      <c r="D223" s="26">
        <v>1586</v>
      </c>
      <c r="E223" s="26">
        <v>134</v>
      </c>
      <c r="F223" s="26">
        <v>48127</v>
      </c>
      <c r="G223" s="26">
        <v>2977.854677980728</v>
      </c>
      <c r="H223" s="26">
        <v>1786.7128067884366</v>
      </c>
      <c r="I223" s="26">
        <v>4335.6627055947074</v>
      </c>
      <c r="J223" s="26">
        <v>5213.6050943396231</v>
      </c>
      <c r="K223" s="26">
        <v>1176.0299953082479</v>
      </c>
      <c r="L223" s="26">
        <v>173845.56</v>
      </c>
      <c r="M223" s="26">
        <v>25135.759999999998</v>
      </c>
      <c r="N223" s="26">
        <v>117532.64</v>
      </c>
      <c r="O223" s="45">
        <f>SUM(Taulukko8[[#This Row],[Muiden kuin pakolaisten osuus kotoutumiskoulutuksista,  €]:[Palkkatuki, yksityinen, €]])</f>
        <v>329025.97060203104</v>
      </c>
      <c r="P223" s="26">
        <f>Taulukko8[[#This Row],[Palvelut yhteensä, €]]/Taulukko8[[#This Row],[Työttömät 2022]]</f>
        <v>2455.4176910599331</v>
      </c>
      <c r="Q223" s="45">
        <v>131974.79203553463</v>
      </c>
      <c r="R223" s="26">
        <f>Taulukko8[[#This Row],[Toimintamenot, arvio]]/Taulukko8[[#This Row],[Työttömät 2022]]</f>
        <v>984.88650772787037</v>
      </c>
      <c r="S223" s="45">
        <f>Taulukko8[[#This Row],[Palvelut yhteensä, €]]+Taulukko8[[#This Row],[Toimintamenot, arvio]]</f>
        <v>461000.76263756567</v>
      </c>
      <c r="T223" s="45">
        <f>(Taulukko8[[#This Row],[Palvelut + toimintamenot]]/$S$5)*$T$1</f>
        <v>487713.48666855594</v>
      </c>
    </row>
    <row r="224" spans="1:20" x14ac:dyDescent="0.3">
      <c r="A224" s="30">
        <v>704</v>
      </c>
      <c r="B224" s="31" t="s">
        <v>269</v>
      </c>
      <c r="C224" s="26">
        <v>6428</v>
      </c>
      <c r="D224" s="26">
        <v>3135</v>
      </c>
      <c r="E224" s="26">
        <v>122</v>
      </c>
      <c r="F224" s="26">
        <v>41690</v>
      </c>
      <c r="G224" s="26">
        <v>10470.817694712016</v>
      </c>
      <c r="H224" s="26">
        <v>6282.4906168272091</v>
      </c>
      <c r="I224" s="26">
        <v>6698.8646321711703</v>
      </c>
      <c r="J224" s="26">
        <v>13279.268019900497</v>
      </c>
      <c r="K224" s="26">
        <v>1147.333665559247</v>
      </c>
      <c r="L224" s="26">
        <v>4718.8599999999997</v>
      </c>
      <c r="M224" s="26">
        <v>41530.14</v>
      </c>
      <c r="N224" s="26">
        <v>36349.03</v>
      </c>
      <c r="O224" s="45">
        <f>SUM(Taulukko8[[#This Row],[Muiden kuin pakolaisten osuus kotoutumiskoulutuksista,  €]:[Palkkatuki, yksityinen, €]])</f>
        <v>110005.98693445812</v>
      </c>
      <c r="P224" s="26">
        <f>Taulukko8[[#This Row],[Palvelut yhteensä, €]]/Taulukko8[[#This Row],[Työttömät 2022]]</f>
        <v>901.68841749555838</v>
      </c>
      <c r="Q224" s="45">
        <v>117016.54781970922</v>
      </c>
      <c r="R224" s="26">
        <f>Taulukko8[[#This Row],[Toimintamenot, arvio]]/Taulukko8[[#This Row],[Työttömät 2022]]</f>
        <v>959.15203130909197</v>
      </c>
      <c r="S224" s="45">
        <f>Taulukko8[[#This Row],[Palvelut yhteensä, €]]+Taulukko8[[#This Row],[Toimintamenot, arvio]]</f>
        <v>227022.53475416734</v>
      </c>
      <c r="T224" s="45">
        <f>(Taulukko8[[#This Row],[Palvelut + toimintamenot]]/$S$5)*$T$1</f>
        <v>240177.37268763891</v>
      </c>
    </row>
    <row r="225" spans="1:20" x14ac:dyDescent="0.3">
      <c r="A225" s="30">
        <v>707</v>
      </c>
      <c r="B225" s="31" t="s">
        <v>270</v>
      </c>
      <c r="C225" s="26">
        <v>1960</v>
      </c>
      <c r="D225" s="26">
        <v>744</v>
      </c>
      <c r="E225" s="26">
        <v>108</v>
      </c>
      <c r="F225" s="26">
        <v>34319</v>
      </c>
      <c r="G225" s="26">
        <v>7578.3278877356024</v>
      </c>
      <c r="H225" s="26">
        <v>4546.9967326413616</v>
      </c>
      <c r="I225" s="26">
        <v>13834.153323340954</v>
      </c>
      <c r="J225" s="26">
        <v>0</v>
      </c>
      <c r="K225" s="26">
        <v>887.36153034300787</v>
      </c>
      <c r="L225" s="26">
        <v>233007.51</v>
      </c>
      <c r="M225" s="26">
        <v>5607.66</v>
      </c>
      <c r="N225" s="26">
        <v>119820.53</v>
      </c>
      <c r="O225" s="45">
        <f>SUM(Taulukko8[[#This Row],[Muiden kuin pakolaisten osuus kotoutumiskoulutuksista,  €]:[Palkkatuki, yksityinen, €]])</f>
        <v>377704.21158632531</v>
      </c>
      <c r="P225" s="26">
        <f>Taulukko8[[#This Row],[Palvelut yhteensä, €]]/Taulukko8[[#This Row],[Työttömät 2022]]</f>
        <v>3497.2612183919009</v>
      </c>
      <c r="Q225" s="45">
        <v>90812.636960605494</v>
      </c>
      <c r="R225" s="26">
        <f>Taulukko8[[#This Row],[Toimintamenot, arvio]]/Taulukko8[[#This Row],[Työttömät 2022]]</f>
        <v>840.85774963523602</v>
      </c>
      <c r="S225" s="45">
        <f>Taulukko8[[#This Row],[Palvelut yhteensä, €]]+Taulukko8[[#This Row],[Toimintamenot, arvio]]</f>
        <v>468516.84854693082</v>
      </c>
      <c r="T225" s="45">
        <f>(Taulukko8[[#This Row],[Palvelut + toimintamenot]]/$S$5)*$T$1</f>
        <v>495665.09274396457</v>
      </c>
    </row>
    <row r="226" spans="1:20" x14ac:dyDescent="0.3">
      <c r="A226" s="30">
        <v>710</v>
      </c>
      <c r="B226" s="31" t="s">
        <v>271</v>
      </c>
      <c r="C226" s="26">
        <v>27306</v>
      </c>
      <c r="D226" s="26">
        <v>12605</v>
      </c>
      <c r="E226" s="26">
        <v>1123</v>
      </c>
      <c r="F226" s="26">
        <v>346675</v>
      </c>
      <c r="G226" s="26">
        <v>91754.840375425745</v>
      </c>
      <c r="H226" s="26">
        <v>55052.904225255443</v>
      </c>
      <c r="I226" s="26">
        <v>48303.42443168132</v>
      </c>
      <c r="J226" s="26">
        <v>42117.672134170265</v>
      </c>
      <c r="K226" s="26">
        <v>29883.02399329617</v>
      </c>
      <c r="L226" s="26">
        <v>84054.97</v>
      </c>
      <c r="M226" s="26">
        <v>214529.44</v>
      </c>
      <c r="N226" s="26">
        <v>513135.70999999996</v>
      </c>
      <c r="O226" s="45">
        <f>SUM(Taulukko8[[#This Row],[Muiden kuin pakolaisten osuus kotoutumiskoulutuksista,  €]:[Palkkatuki, yksityinen, €]])</f>
        <v>987077.14478440315</v>
      </c>
      <c r="P226" s="26">
        <f>Taulukko8[[#This Row],[Palvelut yhteensä, €]]/Taulukko8[[#This Row],[Työttömät 2022]]</f>
        <v>878.96451004844448</v>
      </c>
      <c r="Q226" s="45">
        <v>1035093.5566356248</v>
      </c>
      <c r="R226" s="26">
        <f>Taulukko8[[#This Row],[Toimintamenot, arvio]]/Taulukko8[[#This Row],[Työttömät 2022]]</f>
        <v>921.7217779480186</v>
      </c>
      <c r="S226" s="45">
        <f>Taulukko8[[#This Row],[Palvelut yhteensä, €]]+Taulukko8[[#This Row],[Toimintamenot, arvio]]</f>
        <v>2022170.701420028</v>
      </c>
      <c r="T226" s="45">
        <f>(Taulukko8[[#This Row],[Palvelut + toimintamenot]]/$S$5)*$T$1</f>
        <v>2139345.53553859</v>
      </c>
    </row>
    <row r="227" spans="1:20" x14ac:dyDescent="0.3">
      <c r="A227" s="30">
        <v>729</v>
      </c>
      <c r="B227" s="31" t="s">
        <v>272</v>
      </c>
      <c r="C227" s="26">
        <v>8975</v>
      </c>
      <c r="D227" s="26">
        <v>3648</v>
      </c>
      <c r="E227" s="26">
        <v>477</v>
      </c>
      <c r="F227" s="26">
        <v>164510</v>
      </c>
      <c r="G227" s="26">
        <v>16444.208282522057</v>
      </c>
      <c r="H227" s="26">
        <v>9866.5249695132334</v>
      </c>
      <c r="I227" s="26">
        <v>56997.975324454128</v>
      </c>
      <c r="J227" s="26">
        <v>16662.403303964758</v>
      </c>
      <c r="K227" s="26">
        <v>5766.0660527049649</v>
      </c>
      <c r="L227" s="26">
        <v>193469.22</v>
      </c>
      <c r="M227" s="26">
        <v>93769.040000000008</v>
      </c>
      <c r="N227" s="26">
        <v>755708.84000000008</v>
      </c>
      <c r="O227" s="45">
        <f>SUM(Taulukko8[[#This Row],[Muiden kuin pakolaisten osuus kotoutumiskoulutuksista,  €]:[Palkkatuki, yksityinen, €]])</f>
        <v>1132240.0696506372</v>
      </c>
      <c r="P227" s="26">
        <f>Taulukko8[[#This Row],[Palvelut yhteensä, €]]/Taulukko8[[#This Row],[Työttömät 2022]]</f>
        <v>2373.6689091208327</v>
      </c>
      <c r="Q227" s="45">
        <v>474859.0224797593</v>
      </c>
      <c r="R227" s="26">
        <f>Taulukko8[[#This Row],[Toimintamenot, arvio]]/Taulukko8[[#This Row],[Työttömät 2022]]</f>
        <v>995.51157752570089</v>
      </c>
      <c r="S227" s="45">
        <f>Taulukko8[[#This Row],[Palvelut yhteensä, €]]+Taulukko8[[#This Row],[Toimintamenot, arvio]]</f>
        <v>1607099.0921303965</v>
      </c>
      <c r="T227" s="45">
        <f>(Taulukko8[[#This Row],[Palvelut + toimintamenot]]/$S$5)*$T$1</f>
        <v>1700222.5704797923</v>
      </c>
    </row>
    <row r="228" spans="1:20" x14ac:dyDescent="0.3">
      <c r="A228" s="30">
        <v>732</v>
      </c>
      <c r="B228" s="31" t="s">
        <v>273</v>
      </c>
      <c r="C228" s="26">
        <v>3336</v>
      </c>
      <c r="D228" s="26">
        <v>1370</v>
      </c>
      <c r="E228" s="26">
        <v>196</v>
      </c>
      <c r="F228" s="26">
        <v>53689</v>
      </c>
      <c r="G228" s="26">
        <v>20189.450155960018</v>
      </c>
      <c r="H228" s="26">
        <v>12113.670093576011</v>
      </c>
      <c r="I228" s="26">
        <v>41062.97696480318</v>
      </c>
      <c r="J228" s="26">
        <v>8970.4104329896927</v>
      </c>
      <c r="K228" s="26">
        <v>9936.7252159428917</v>
      </c>
      <c r="L228" s="26">
        <v>148841.59</v>
      </c>
      <c r="M228" s="26">
        <v>17502.72</v>
      </c>
      <c r="N228" s="26">
        <v>64869.259999999995</v>
      </c>
      <c r="O228" s="45">
        <f>SUM(Taulukko8[[#This Row],[Muiden kuin pakolaisten osuus kotoutumiskoulutuksista,  €]:[Palkkatuki, yksityinen, €]])</f>
        <v>303297.35270731174</v>
      </c>
      <c r="P228" s="26">
        <f>Taulukko8[[#This Row],[Palvelut yhteensä, €]]/Taulukko8[[#This Row],[Työttömät 2022]]</f>
        <v>1547.4354729964884</v>
      </c>
      <c r="Q228" s="45">
        <v>191729.27848203038</v>
      </c>
      <c r="R228" s="26">
        <f>Taulukko8[[#This Row],[Toimintamenot, arvio]]/Taulukko8[[#This Row],[Työttömät 2022]]</f>
        <v>978.210604500155</v>
      </c>
      <c r="S228" s="45">
        <f>Taulukko8[[#This Row],[Palvelut yhteensä, €]]+Taulukko8[[#This Row],[Toimintamenot, arvio]]</f>
        <v>495026.63118934212</v>
      </c>
      <c r="T228" s="45">
        <f>(Taulukko8[[#This Row],[Palvelut + toimintamenot]]/$S$5)*$T$1</f>
        <v>523710.9867450571</v>
      </c>
    </row>
    <row r="229" spans="1:20" x14ac:dyDescent="0.3">
      <c r="A229" s="30">
        <v>734</v>
      </c>
      <c r="B229" s="31" t="s">
        <v>274</v>
      </c>
      <c r="C229" s="26">
        <v>50933</v>
      </c>
      <c r="D229" s="26">
        <v>23238</v>
      </c>
      <c r="E229" s="26">
        <v>2168</v>
      </c>
      <c r="F229" s="26">
        <v>728184</v>
      </c>
      <c r="G229" s="26">
        <v>501936.53936549881</v>
      </c>
      <c r="H229" s="26">
        <v>301161.92361929925</v>
      </c>
      <c r="I229" s="26">
        <v>321121.52357002813</v>
      </c>
      <c r="J229" s="26">
        <v>132792.68019900497</v>
      </c>
      <c r="K229" s="26">
        <v>20388.683499446292</v>
      </c>
      <c r="L229" s="26">
        <v>1203355.8599999999</v>
      </c>
      <c r="M229" s="26">
        <v>393300.2</v>
      </c>
      <c r="N229" s="26">
        <v>1559855.29</v>
      </c>
      <c r="O229" s="45">
        <f>SUM(Taulukko8[[#This Row],[Muiden kuin pakolaisten osuus kotoutumiskoulutuksista,  €]:[Palkkatuki, yksityinen, €]])</f>
        <v>3931976.1608877787</v>
      </c>
      <c r="P229" s="26">
        <f>Taulukko8[[#This Row],[Palvelut yhteensä, €]]/Taulukko8[[#This Row],[Työttömät 2022]]</f>
        <v>1813.6421406308943</v>
      </c>
      <c r="Q229" s="45">
        <v>2043885.2928171537</v>
      </c>
      <c r="R229" s="26">
        <f>Taulukko8[[#This Row],[Toimintamenot, arvio]]/Taulukko8[[#This Row],[Työttömät 2022]]</f>
        <v>942.75151882710043</v>
      </c>
      <c r="S229" s="45">
        <f>Taulukko8[[#This Row],[Palvelut yhteensä, €]]+Taulukko8[[#This Row],[Toimintamenot, arvio]]</f>
        <v>5975861.4537049327</v>
      </c>
      <c r="T229" s="45">
        <f>(Taulukko8[[#This Row],[Palvelut + toimintamenot]]/$S$5)*$T$1</f>
        <v>6322133.1972633116</v>
      </c>
    </row>
    <row r="230" spans="1:20" x14ac:dyDescent="0.3">
      <c r="A230" s="30">
        <v>738</v>
      </c>
      <c r="B230" s="31" t="s">
        <v>275</v>
      </c>
      <c r="C230" s="26">
        <v>2917</v>
      </c>
      <c r="D230" s="26">
        <v>1322</v>
      </c>
      <c r="E230" s="26">
        <v>46</v>
      </c>
      <c r="F230" s="26">
        <v>21592</v>
      </c>
      <c r="G230" s="26">
        <v>14977.245563322251</v>
      </c>
      <c r="H230" s="26">
        <v>8986.3473379933494</v>
      </c>
      <c r="I230" s="26">
        <v>9581.9202966499015</v>
      </c>
      <c r="J230" s="26">
        <v>1897.0382885572137</v>
      </c>
      <c r="K230" s="26">
        <v>432.60121816168328</v>
      </c>
      <c r="L230" s="26">
        <v>53149.06</v>
      </c>
      <c r="M230" s="26">
        <v>23603.160000000003</v>
      </c>
      <c r="N230" s="26">
        <v>4322.83</v>
      </c>
      <c r="O230" s="45">
        <f>SUM(Taulukko8[[#This Row],[Muiden kuin pakolaisten osuus kotoutumiskoulutuksista,  €]:[Palkkatuki, yksityinen, €]])</f>
        <v>101972.95714136215</v>
      </c>
      <c r="P230" s="26">
        <f>Taulukko8[[#This Row],[Palvelut yhteensä, €]]/Taulukko8[[#This Row],[Työttömät 2022]]</f>
        <v>2216.8034161165683</v>
      </c>
      <c r="Q230" s="45">
        <v>60604.972427996196</v>
      </c>
      <c r="R230" s="26">
        <f>Taulukko8[[#This Row],[Toimintamenot, arvio]]/Taulukko8[[#This Row],[Työttömät 2022]]</f>
        <v>1317.4994006086129</v>
      </c>
      <c r="S230" s="45">
        <f>Taulukko8[[#This Row],[Palvelut yhteensä, €]]+Taulukko8[[#This Row],[Toimintamenot, arvio]]</f>
        <v>162577.92956935836</v>
      </c>
      <c r="T230" s="45">
        <f>(Taulukko8[[#This Row],[Palvelut + toimintamenot]]/$S$5)*$T$1</f>
        <v>171998.51998501975</v>
      </c>
    </row>
    <row r="231" spans="1:20" x14ac:dyDescent="0.3">
      <c r="A231" s="30">
        <v>739</v>
      </c>
      <c r="B231" s="31" t="s">
        <v>276</v>
      </c>
      <c r="C231" s="26">
        <v>3256</v>
      </c>
      <c r="D231" s="26">
        <v>1276</v>
      </c>
      <c r="E231" s="26">
        <v>121</v>
      </c>
      <c r="F231" s="26">
        <v>37548</v>
      </c>
      <c r="G231" s="26">
        <v>8039.6055769710219</v>
      </c>
      <c r="H231" s="26">
        <v>4823.7633461826126</v>
      </c>
      <c r="I231" s="26">
        <v>10395.81219339125</v>
      </c>
      <c r="J231" s="26">
        <v>16639.388632075472</v>
      </c>
      <c r="K231" s="26">
        <v>1205.5971318896211</v>
      </c>
      <c r="L231" s="26">
        <v>33250.76</v>
      </c>
      <c r="M231" s="26">
        <v>6902.82</v>
      </c>
      <c r="N231" s="26">
        <v>152912.44</v>
      </c>
      <c r="O231" s="45">
        <f>SUM(Taulukko8[[#This Row],[Muiden kuin pakolaisten osuus kotoutumiskoulutuksista,  €]:[Palkkatuki, yksityinen, €]])</f>
        <v>226130.58130353896</v>
      </c>
      <c r="P231" s="26">
        <f>Taulukko8[[#This Row],[Palvelut yhteensä, €]]/Taulukko8[[#This Row],[Työttömät 2022]]</f>
        <v>1868.8477793680906</v>
      </c>
      <c r="Q231" s="45">
        <v>119872.01962054581</v>
      </c>
      <c r="R231" s="26">
        <f>Taulukko8[[#This Row],[Toimintamenot, arvio]]/Taulukko8[[#This Row],[Työttömät 2022]]</f>
        <v>990.67784810368437</v>
      </c>
      <c r="S231" s="45">
        <f>Taulukko8[[#This Row],[Palvelut yhteensä, €]]+Taulukko8[[#This Row],[Toimintamenot, arvio]]</f>
        <v>346002.60092408478</v>
      </c>
      <c r="T231" s="45">
        <f>(Taulukko8[[#This Row],[Palvelut + toimintamenot]]/$S$5)*$T$1</f>
        <v>366051.74778364523</v>
      </c>
    </row>
    <row r="232" spans="1:20" x14ac:dyDescent="0.3">
      <c r="A232" s="30">
        <v>740</v>
      </c>
      <c r="B232" s="31" t="s">
        <v>277</v>
      </c>
      <c r="C232" s="26">
        <v>32085</v>
      </c>
      <c r="D232" s="26">
        <v>13636</v>
      </c>
      <c r="E232" s="26">
        <v>1574</v>
      </c>
      <c r="F232" s="26">
        <v>523775</v>
      </c>
      <c r="G232" s="26">
        <v>164152.70153333788</v>
      </c>
      <c r="H232" s="26">
        <v>98491.620920002722</v>
      </c>
      <c r="I232" s="26">
        <v>312261.82326443732</v>
      </c>
      <c r="J232" s="26">
        <v>104146.91789473683</v>
      </c>
      <c r="K232" s="26">
        <v>142359.92147692305</v>
      </c>
      <c r="L232" s="26">
        <v>1187183.3399999999</v>
      </c>
      <c r="M232" s="26">
        <v>196931.28</v>
      </c>
      <c r="N232" s="26">
        <v>1308317.05</v>
      </c>
      <c r="O232" s="45">
        <f>SUM(Taulukko8[[#This Row],[Muiden kuin pakolaisten osuus kotoutumiskoulutuksista,  €]:[Palkkatuki, yksityinen, €]])</f>
        <v>3349691.9535560999</v>
      </c>
      <c r="P232" s="26">
        <f>Taulukko8[[#This Row],[Palvelut yhteensä, €]]/Taulukko8[[#This Row],[Työttömät 2022]]</f>
        <v>2128.1397417764292</v>
      </c>
      <c r="Q232" s="45">
        <v>1679356.4742618126</v>
      </c>
      <c r="R232" s="26">
        <f>Taulukko8[[#This Row],[Toimintamenot, arvio]]/Taulukko8[[#This Row],[Työttömät 2022]]</f>
        <v>1066.9354982603638</v>
      </c>
      <c r="S232" s="45">
        <f>Taulukko8[[#This Row],[Palvelut yhteensä, €]]+Taulukko8[[#This Row],[Toimintamenot, arvio]]</f>
        <v>5029048.4278179128</v>
      </c>
      <c r="T232" s="45">
        <f>(Taulukko8[[#This Row],[Palvelut + toimintamenot]]/$S$5)*$T$1</f>
        <v>5320457.0190362353</v>
      </c>
    </row>
    <row r="233" spans="1:20" x14ac:dyDescent="0.3">
      <c r="A233" s="30">
        <v>742</v>
      </c>
      <c r="B233" s="31" t="s">
        <v>278</v>
      </c>
      <c r="C233" s="26">
        <v>988</v>
      </c>
      <c r="D233" s="26">
        <v>458</v>
      </c>
      <c r="E233" s="26">
        <v>70</v>
      </c>
      <c r="F233" s="26">
        <v>18121</v>
      </c>
      <c r="G233" s="26">
        <v>6147.0672262559838</v>
      </c>
      <c r="H233" s="26">
        <v>3688.24033575359</v>
      </c>
      <c r="I233" s="26">
        <v>12502.414774199851</v>
      </c>
      <c r="J233" s="26">
        <v>8970.4104329896927</v>
      </c>
      <c r="K233" s="26">
        <v>3548.8304342653182</v>
      </c>
      <c r="L233" s="26">
        <v>69443.12</v>
      </c>
      <c r="M233" s="26">
        <v>22581.54</v>
      </c>
      <c r="N233" s="26">
        <v>11107.76</v>
      </c>
      <c r="O233" s="45">
        <f>SUM(Taulukko8[[#This Row],[Muiden kuin pakolaisten osuus kotoutumiskoulutuksista,  €]:[Palkkatuki, yksityinen, €]])</f>
        <v>131842.31597720846</v>
      </c>
      <c r="P233" s="26">
        <f>Taulukko8[[#This Row],[Palvelut yhteensä, €]]/Taulukko8[[#This Row],[Työttömät 2022]]</f>
        <v>1883.4616568172637</v>
      </c>
      <c r="Q233" s="45">
        <v>64712.06868023007</v>
      </c>
      <c r="R233" s="26">
        <f>Taulukko8[[#This Row],[Toimintamenot, arvio]]/Taulukko8[[#This Row],[Työttömät 2022]]</f>
        <v>924.45812400328668</v>
      </c>
      <c r="S233" s="45">
        <f>Taulukko8[[#This Row],[Palvelut yhteensä, €]]+Taulukko8[[#This Row],[Toimintamenot, arvio]]</f>
        <v>196554.38465743852</v>
      </c>
      <c r="T233" s="45">
        <f>(Taulukko8[[#This Row],[Palvelut + toimintamenot]]/$S$5)*$T$1</f>
        <v>207943.74333093633</v>
      </c>
    </row>
    <row r="234" spans="1:20" x14ac:dyDescent="0.3">
      <c r="A234" s="30">
        <v>743</v>
      </c>
      <c r="B234" s="31" t="s">
        <v>279</v>
      </c>
      <c r="C234" s="26">
        <v>65323</v>
      </c>
      <c r="D234" s="26">
        <v>31684</v>
      </c>
      <c r="E234" s="26">
        <v>2141</v>
      </c>
      <c r="F234" s="26">
        <v>770239</v>
      </c>
      <c r="G234" s="26">
        <v>506203.93825009768</v>
      </c>
      <c r="H234" s="26">
        <v>303722.3629500586</v>
      </c>
      <c r="I234" s="26">
        <v>824880.90812566271</v>
      </c>
      <c r="J234" s="26">
        <v>320715.78972111549</v>
      </c>
      <c r="K234" s="26">
        <v>28390.872834205304</v>
      </c>
      <c r="L234" s="26">
        <v>835625.41</v>
      </c>
      <c r="M234" s="26">
        <v>252424.90000000002</v>
      </c>
      <c r="N234" s="26">
        <v>2633021.9300000002</v>
      </c>
      <c r="O234" s="45">
        <f>SUM(Taulukko8[[#This Row],[Muiden kuin pakolaisten osuus kotoutumiskoulutuksista,  €]:[Palkkatuki, yksityinen, €]])</f>
        <v>5198782.1736310422</v>
      </c>
      <c r="P234" s="26">
        <f>Taulukko8[[#This Row],[Palvelut yhteensä, €]]/Taulukko8[[#This Row],[Työttömät 2022]]</f>
        <v>2428.2027901125839</v>
      </c>
      <c r="Q234" s="45">
        <v>2722026.2497218037</v>
      </c>
      <c r="R234" s="26">
        <f>Taulukko8[[#This Row],[Toimintamenot, arvio]]/Taulukko8[[#This Row],[Työttömät 2022]]</f>
        <v>1271.3807798794039</v>
      </c>
      <c r="S234" s="45">
        <f>Taulukko8[[#This Row],[Palvelut yhteensä, €]]+Taulukko8[[#This Row],[Toimintamenot, arvio]]</f>
        <v>7920808.4233528459</v>
      </c>
      <c r="T234" s="45">
        <f>(Taulukko8[[#This Row],[Palvelut + toimintamenot]]/$S$5)*$T$1</f>
        <v>8379780.266056098</v>
      </c>
    </row>
    <row r="235" spans="1:20" x14ac:dyDescent="0.3">
      <c r="A235" s="30">
        <v>746</v>
      </c>
      <c r="B235" s="31" t="s">
        <v>280</v>
      </c>
      <c r="C235" s="26">
        <v>4735</v>
      </c>
      <c r="D235" s="26">
        <v>1932</v>
      </c>
      <c r="E235" s="26">
        <v>129</v>
      </c>
      <c r="F235" s="26">
        <v>38905</v>
      </c>
      <c r="G235" s="26">
        <v>3348.3689013829653</v>
      </c>
      <c r="H235" s="26">
        <v>2009.0213408297791</v>
      </c>
      <c r="I235" s="26">
        <v>9219.1027504200592</v>
      </c>
      <c r="J235" s="26">
        <v>805.58832369942195</v>
      </c>
      <c r="K235" s="26">
        <v>1494.4572430381099</v>
      </c>
      <c r="L235" s="26">
        <v>105826.26999999999</v>
      </c>
      <c r="M235" s="26">
        <v>9126.86</v>
      </c>
      <c r="N235" s="26">
        <v>34371.199999999997</v>
      </c>
      <c r="O235" s="45">
        <f>SUM(Taulukko8[[#This Row],[Muiden kuin pakolaisten osuus kotoutumiskoulutuksista,  €]:[Palkkatuki, yksityinen, €]])</f>
        <v>162852.49965798736</v>
      </c>
      <c r="P235" s="26">
        <f>Taulukko8[[#This Row],[Palvelut yhteensä, €]]/Taulukko8[[#This Row],[Työttömät 2022]]</f>
        <v>1262.4224779688943</v>
      </c>
      <c r="Q235" s="45">
        <v>110279.6614212859</v>
      </c>
      <c r="R235" s="26">
        <f>Taulukko8[[#This Row],[Toimintamenot, arvio]]/Taulukko8[[#This Row],[Työttömät 2022]]</f>
        <v>854.88109628903794</v>
      </c>
      <c r="S235" s="45">
        <f>Taulukko8[[#This Row],[Palvelut yhteensä, €]]+Taulukko8[[#This Row],[Toimintamenot, arvio]]</f>
        <v>273132.16107927327</v>
      </c>
      <c r="T235" s="45">
        <f>(Taulukko8[[#This Row],[Palvelut + toimintamenot]]/$S$5)*$T$1</f>
        <v>288958.82479487051</v>
      </c>
    </row>
    <row r="236" spans="1:20" x14ac:dyDescent="0.3">
      <c r="A236" s="30">
        <v>747</v>
      </c>
      <c r="B236" s="31" t="s">
        <v>281</v>
      </c>
      <c r="C236" s="26">
        <v>1308</v>
      </c>
      <c r="D236" s="26">
        <v>517</v>
      </c>
      <c r="E236" s="26">
        <v>53</v>
      </c>
      <c r="F236" s="26">
        <v>20639</v>
      </c>
      <c r="G236" s="26">
        <v>5816.0372867540018</v>
      </c>
      <c r="H236" s="26">
        <v>3489.6223720524008</v>
      </c>
      <c r="I236" s="26">
        <v>13954.438544395924</v>
      </c>
      <c r="J236" s="26">
        <v>4499.3450931677016</v>
      </c>
      <c r="K236" s="26">
        <v>1477.0990370029879</v>
      </c>
      <c r="L236" s="26">
        <v>44432.799999999996</v>
      </c>
      <c r="M236" s="26">
        <v>12892.94</v>
      </c>
      <c r="N236" s="26">
        <v>18239.509999999998</v>
      </c>
      <c r="O236" s="45">
        <f>SUM(Taulukko8[[#This Row],[Muiden kuin pakolaisten osuus kotoutumiskoulutuksista,  €]:[Palkkatuki, yksityinen, €]])</f>
        <v>98985.755046619</v>
      </c>
      <c r="P236" s="26">
        <f>Taulukko8[[#This Row],[Palvelut yhteensä, €]]/Taulukko8[[#This Row],[Työttömät 2022]]</f>
        <v>1867.6557555965849</v>
      </c>
      <c r="Q236" s="45">
        <v>68999.576027805102</v>
      </c>
      <c r="R236" s="26">
        <f>Taulukko8[[#This Row],[Toimintamenot, arvio]]/Taulukko8[[#This Row],[Työttömät 2022]]</f>
        <v>1301.8787929774549</v>
      </c>
      <c r="S236" s="45">
        <f>Taulukko8[[#This Row],[Palvelut yhteensä, €]]+Taulukko8[[#This Row],[Toimintamenot, arvio]]</f>
        <v>167985.33107442409</v>
      </c>
      <c r="T236" s="45">
        <f>(Taulukko8[[#This Row],[Palvelut + toimintamenot]]/$S$5)*$T$1</f>
        <v>177719.25377895881</v>
      </c>
    </row>
    <row r="237" spans="1:20" x14ac:dyDescent="0.3">
      <c r="A237" s="30">
        <v>748</v>
      </c>
      <c r="B237" s="31" t="s">
        <v>282</v>
      </c>
      <c r="C237" s="26">
        <v>4897</v>
      </c>
      <c r="D237" s="26">
        <v>2003</v>
      </c>
      <c r="E237" s="26">
        <v>162</v>
      </c>
      <c r="F237" s="26">
        <v>50214</v>
      </c>
      <c r="G237" s="26">
        <v>15003.268346581362</v>
      </c>
      <c r="H237" s="26">
        <v>9001.9610079488175</v>
      </c>
      <c r="I237" s="26">
        <v>41308.671939382184</v>
      </c>
      <c r="J237" s="26">
        <v>3222.3532947976878</v>
      </c>
      <c r="K237" s="26">
        <v>1876.760258699022</v>
      </c>
      <c r="L237" s="26">
        <v>230870.64</v>
      </c>
      <c r="M237" s="26">
        <v>30862.78</v>
      </c>
      <c r="N237" s="26">
        <v>34950.800000000003</v>
      </c>
      <c r="O237" s="45">
        <f>SUM(Taulukko8[[#This Row],[Muiden kuin pakolaisten osuus kotoutumiskoulutuksista,  €]:[Palkkatuki, yksityinen, €]])</f>
        <v>352093.96650082775</v>
      </c>
      <c r="P237" s="26">
        <f>Taulukko8[[#This Row],[Palvelut yhteensä, €]]/Taulukko8[[#This Row],[Työttömät 2022]]</f>
        <v>2173.4195463014057</v>
      </c>
      <c r="Q237" s="45">
        <v>142336.02155528727</v>
      </c>
      <c r="R237" s="26">
        <f>Taulukko8[[#This Row],[Toimintamenot, arvio]]/Taulukko8[[#This Row],[Työttömät 2022]]</f>
        <v>878.61741700794607</v>
      </c>
      <c r="S237" s="45">
        <f>Taulukko8[[#This Row],[Palvelut yhteensä, €]]+Taulukko8[[#This Row],[Toimintamenot, arvio]]</f>
        <v>494429.98805611499</v>
      </c>
      <c r="T237" s="45">
        <f>(Taulukko8[[#This Row],[Palvelut + toimintamenot]]/$S$5)*$T$1</f>
        <v>523079.77108038403</v>
      </c>
    </row>
    <row r="238" spans="1:20" x14ac:dyDescent="0.3">
      <c r="A238" s="30">
        <v>749</v>
      </c>
      <c r="B238" s="31" t="s">
        <v>283</v>
      </c>
      <c r="C238" s="26">
        <v>21232</v>
      </c>
      <c r="D238" s="26">
        <v>9914</v>
      </c>
      <c r="E238" s="26">
        <v>647</v>
      </c>
      <c r="F238" s="26">
        <v>201311</v>
      </c>
      <c r="G238" s="26">
        <v>80746.487930186515</v>
      </c>
      <c r="H238" s="26">
        <v>48447.892758111906</v>
      </c>
      <c r="I238" s="26">
        <v>350267.20053622342</v>
      </c>
      <c r="J238" s="26">
        <v>119782.34243386245</v>
      </c>
      <c r="K238" s="26">
        <v>7574.3699841284661</v>
      </c>
      <c r="L238" s="26">
        <v>90229.459999999992</v>
      </c>
      <c r="M238" s="26">
        <v>136155.22</v>
      </c>
      <c r="N238" s="26">
        <v>277076.83</v>
      </c>
      <c r="O238" s="45">
        <f>SUM(Taulukko8[[#This Row],[Muiden kuin pakolaisten osuus kotoutumiskoulutuksista,  €]:[Palkkatuki, yksityinen, €]])</f>
        <v>1029533.3157123262</v>
      </c>
      <c r="P238" s="26">
        <f>Taulukko8[[#This Row],[Palvelut yhteensä, €]]/Taulukko8[[#This Row],[Työttömät 2022]]</f>
        <v>1591.2416007918489</v>
      </c>
      <c r="Q238" s="45">
        <v>623208.96601429163</v>
      </c>
      <c r="R238" s="26">
        <f>Taulukko8[[#This Row],[Toimintamenot, arvio]]/Taulukko8[[#This Row],[Työttömät 2022]]</f>
        <v>963.22869553986345</v>
      </c>
      <c r="S238" s="45">
        <f>Taulukko8[[#This Row],[Palvelut yhteensä, €]]+Taulukko8[[#This Row],[Toimintamenot, arvio]]</f>
        <v>1652742.2817266178</v>
      </c>
      <c r="T238" s="45">
        <f>(Taulukko8[[#This Row],[Palvelut + toimintamenot]]/$S$5)*$T$1</f>
        <v>1748510.5581466332</v>
      </c>
    </row>
    <row r="239" spans="1:20" x14ac:dyDescent="0.3">
      <c r="A239" s="30">
        <v>751</v>
      </c>
      <c r="B239" s="31" t="s">
        <v>284</v>
      </c>
      <c r="C239" s="26">
        <v>2877</v>
      </c>
      <c r="D239" s="26">
        <v>1146</v>
      </c>
      <c r="E239" s="26">
        <v>109</v>
      </c>
      <c r="F239" s="26">
        <v>32116</v>
      </c>
      <c r="G239" s="26">
        <v>11279.022433497217</v>
      </c>
      <c r="H239" s="26">
        <v>6767.4134600983298</v>
      </c>
      <c r="I239" s="26">
        <v>22940.21059486211</v>
      </c>
      <c r="J239" s="26">
        <v>22426.026082474229</v>
      </c>
      <c r="K239" s="26">
        <v>5526.035961927425</v>
      </c>
      <c r="L239" s="26">
        <v>92112.82</v>
      </c>
      <c r="M239" s="26">
        <v>30604.86</v>
      </c>
      <c r="N239" s="26">
        <v>36616.79</v>
      </c>
      <c r="O239" s="45">
        <f>SUM(Taulukko8[[#This Row],[Muiden kuin pakolaisten osuus kotoutumiskoulutuksista,  €]:[Palkkatuki, yksityinen, €]])</f>
        <v>216994.1560993621</v>
      </c>
      <c r="P239" s="26">
        <f>Taulukko8[[#This Row],[Palvelut yhteensä, €]]/Taulukko8[[#This Row],[Työttömät 2022]]</f>
        <v>1990.7720743060743</v>
      </c>
      <c r="Q239" s="45">
        <v>114689.7410592279</v>
      </c>
      <c r="R239" s="26">
        <f>Taulukko8[[#This Row],[Toimintamenot, arvio]]/Taulukko8[[#This Row],[Työttömät 2022]]</f>
        <v>1052.1994592589715</v>
      </c>
      <c r="S239" s="45">
        <f>Taulukko8[[#This Row],[Palvelut yhteensä, €]]+Taulukko8[[#This Row],[Toimintamenot, arvio]]</f>
        <v>331683.89715859003</v>
      </c>
      <c r="T239" s="45">
        <f>(Taulukko8[[#This Row],[Palvelut + toimintamenot]]/$S$5)*$T$1</f>
        <v>350903.34564632835</v>
      </c>
    </row>
    <row r="240" spans="1:20" x14ac:dyDescent="0.3">
      <c r="A240" s="30">
        <v>753</v>
      </c>
      <c r="B240" s="31" t="s">
        <v>285</v>
      </c>
      <c r="C240" s="26">
        <v>22320</v>
      </c>
      <c r="D240" s="26">
        <v>11691</v>
      </c>
      <c r="E240" s="26">
        <v>747</v>
      </c>
      <c r="F240" s="26">
        <v>207188</v>
      </c>
      <c r="G240" s="26">
        <v>235601.0454596667</v>
      </c>
      <c r="H240" s="26">
        <v>141360.62727580001</v>
      </c>
      <c r="I240" s="26">
        <v>124029.83045714138</v>
      </c>
      <c r="J240" s="26">
        <v>91667.874644958807</v>
      </c>
      <c r="K240" s="26">
        <v>19877.666004445447</v>
      </c>
      <c r="L240" s="26">
        <v>85258.15</v>
      </c>
      <c r="M240" s="26">
        <v>189528.38</v>
      </c>
      <c r="N240" s="26">
        <v>201555.05</v>
      </c>
      <c r="O240" s="45">
        <f>SUM(Taulukko8[[#This Row],[Muiden kuin pakolaisten osuus kotoutumiskoulutuksista,  €]:[Palkkatuki, yksityinen, €]])</f>
        <v>853277.57838234561</v>
      </c>
      <c r="P240" s="26">
        <f>Taulukko8[[#This Row],[Palvelut yhteensä, €]]/Taulukko8[[#This Row],[Työttömät 2022]]</f>
        <v>1142.2725279549472</v>
      </c>
      <c r="Q240" s="45">
        <v>618616.7557863181</v>
      </c>
      <c r="R240" s="26">
        <f>Taulukko8[[#This Row],[Toimintamenot, arvio]]/Taulukko8[[#This Row],[Työttömät 2022]]</f>
        <v>828.13488057070697</v>
      </c>
      <c r="S240" s="45">
        <f>Taulukko8[[#This Row],[Palvelut yhteensä, €]]+Taulukko8[[#This Row],[Toimintamenot, arvio]]</f>
        <v>1471894.3341686637</v>
      </c>
      <c r="T240" s="45">
        <f>(Taulukko8[[#This Row],[Palvelut + toimintamenot]]/$S$5)*$T$1</f>
        <v>1557183.3625999191</v>
      </c>
    </row>
    <row r="241" spans="1:20" x14ac:dyDescent="0.3">
      <c r="A241" s="30">
        <v>755</v>
      </c>
      <c r="B241" s="31" t="s">
        <v>286</v>
      </c>
      <c r="C241" s="26">
        <v>6217</v>
      </c>
      <c r="D241" s="26">
        <v>3164</v>
      </c>
      <c r="E241" s="26">
        <v>160</v>
      </c>
      <c r="F241" s="26">
        <v>55227</v>
      </c>
      <c r="G241" s="26">
        <v>1322.1158555536852</v>
      </c>
      <c r="H241" s="26">
        <v>793.26951333221109</v>
      </c>
      <c r="I241" s="26">
        <v>696.01476126341959</v>
      </c>
      <c r="J241" s="26">
        <v>27252.6113809337</v>
      </c>
      <c r="K241" s="26">
        <v>4257.5991441917959</v>
      </c>
      <c r="L241" s="26">
        <v>112961.43000000001</v>
      </c>
      <c r="M241" s="26">
        <v>27605.5</v>
      </c>
      <c r="N241" s="26">
        <v>23009.85</v>
      </c>
      <c r="O241" s="45">
        <f>SUM(Taulukko8[[#This Row],[Muiden kuin pakolaisten osuus kotoutumiskoulutuksista,  €]:[Palkkatuki, yksityinen, €]])</f>
        <v>196576.27479972114</v>
      </c>
      <c r="P241" s="26">
        <f>Taulukko8[[#This Row],[Palvelut yhteensä, €]]/Taulukko8[[#This Row],[Työttömät 2022]]</f>
        <v>1228.6017174982571</v>
      </c>
      <c r="Q241" s="45">
        <v>164895.3972807836</v>
      </c>
      <c r="R241" s="26">
        <f>Taulukko8[[#This Row],[Toimintamenot, arvio]]/Taulukko8[[#This Row],[Työttömät 2022]]</f>
        <v>1030.5962330048974</v>
      </c>
      <c r="S241" s="45">
        <f>Taulukko8[[#This Row],[Palvelut yhteensä, €]]+Taulukko8[[#This Row],[Toimintamenot, arvio]]</f>
        <v>361471.67208050471</v>
      </c>
      <c r="T241" s="45">
        <f>(Taulukko8[[#This Row],[Palvelut + toimintamenot]]/$S$5)*$T$1</f>
        <v>382417.17543729307</v>
      </c>
    </row>
    <row r="242" spans="1:20" x14ac:dyDescent="0.3">
      <c r="A242" s="30">
        <v>758</v>
      </c>
      <c r="B242" s="31" t="s">
        <v>287</v>
      </c>
      <c r="C242" s="26">
        <v>8134</v>
      </c>
      <c r="D242" s="26">
        <v>3837</v>
      </c>
      <c r="E242" s="26">
        <v>261</v>
      </c>
      <c r="F242" s="26">
        <v>94424</v>
      </c>
      <c r="G242" s="26">
        <v>25716.171148373654</v>
      </c>
      <c r="H242" s="26">
        <v>15429.702689024192</v>
      </c>
      <c r="I242" s="26">
        <v>52303.680156285613</v>
      </c>
      <c r="J242" s="26">
        <v>76248.488680412382</v>
      </c>
      <c r="K242" s="26">
        <v>13232.067762046403</v>
      </c>
      <c r="L242" s="26">
        <v>174962.99</v>
      </c>
      <c r="M242" s="26">
        <v>72614.539999999994</v>
      </c>
      <c r="N242" s="26">
        <v>266401.73</v>
      </c>
      <c r="O242" s="45">
        <f>SUM(Taulukko8[[#This Row],[Muiden kuin pakolaisten osuus kotoutumiskoulutuksista,  €]:[Palkkatuki, yksityinen, €]])</f>
        <v>671193.19928776857</v>
      </c>
      <c r="P242" s="26">
        <f>Taulukko8[[#This Row],[Palvelut yhteensä, €]]/Taulukko8[[#This Row],[Työttömät 2022]]</f>
        <v>2571.6214532098411</v>
      </c>
      <c r="Q242" s="45">
        <v>337198.40919717698</v>
      </c>
      <c r="R242" s="26">
        <f>Taulukko8[[#This Row],[Toimintamenot, arvio]]/Taulukko8[[#This Row],[Työttömät 2022]]</f>
        <v>1291.9479279585325</v>
      </c>
      <c r="S242" s="45">
        <f>Taulukko8[[#This Row],[Palvelut yhteensä, €]]+Taulukko8[[#This Row],[Toimintamenot, arvio]]</f>
        <v>1008391.6084849455</v>
      </c>
      <c r="T242" s="45">
        <f>(Taulukko8[[#This Row],[Palvelut + toimintamenot]]/$S$5)*$T$1</f>
        <v>1066822.9364474162</v>
      </c>
    </row>
    <row r="243" spans="1:20" x14ac:dyDescent="0.3">
      <c r="A243" s="30">
        <v>759</v>
      </c>
      <c r="B243" s="31" t="s">
        <v>288</v>
      </c>
      <c r="C243" s="26">
        <v>1942</v>
      </c>
      <c r="D243" s="26">
        <v>779</v>
      </c>
      <c r="E243" s="26">
        <v>50</v>
      </c>
      <c r="F243" s="26">
        <v>19387</v>
      </c>
      <c r="G243" s="26">
        <v>12433.717630154566</v>
      </c>
      <c r="H243" s="26">
        <v>7460.2305780927391</v>
      </c>
      <c r="I243" s="26">
        <v>20261.273204620276</v>
      </c>
      <c r="J243" s="26">
        <v>7822.3363346613542</v>
      </c>
      <c r="K243" s="26">
        <v>663.0283240122676</v>
      </c>
      <c r="L243" s="26">
        <v>14626.029999999999</v>
      </c>
      <c r="M243" s="26">
        <v>29281.760000000002</v>
      </c>
      <c r="N243" s="26">
        <v>55482.71</v>
      </c>
      <c r="O243" s="45">
        <f>SUM(Taulukko8[[#This Row],[Muiden kuin pakolaisten osuus kotoutumiskoulutuksista,  €]:[Palkkatuki, yksityinen, €]])</f>
        <v>135597.36844138664</v>
      </c>
      <c r="P243" s="26">
        <f>Taulukko8[[#This Row],[Palvelut yhteensä, €]]/Taulukko8[[#This Row],[Työttömät 2022]]</f>
        <v>2711.947368827733</v>
      </c>
      <c r="Q243" s="45">
        <v>68513.698869255648</v>
      </c>
      <c r="R243" s="26">
        <f>Taulukko8[[#This Row],[Toimintamenot, arvio]]/Taulukko8[[#This Row],[Työttömät 2022]]</f>
        <v>1370.2739773851129</v>
      </c>
      <c r="S243" s="45">
        <f>Taulukko8[[#This Row],[Palvelut yhteensä, €]]+Taulukko8[[#This Row],[Toimintamenot, arvio]]</f>
        <v>204111.06731064228</v>
      </c>
      <c r="T243" s="45">
        <f>(Taulukko8[[#This Row],[Palvelut + toimintamenot]]/$S$5)*$T$1</f>
        <v>215938.29853157338</v>
      </c>
    </row>
    <row r="244" spans="1:20" x14ac:dyDescent="0.3">
      <c r="A244" s="30">
        <v>761</v>
      </c>
      <c r="B244" s="31" t="s">
        <v>289</v>
      </c>
      <c r="C244" s="26">
        <v>8426</v>
      </c>
      <c r="D244" s="26">
        <v>3535</v>
      </c>
      <c r="E244" s="26">
        <v>252</v>
      </c>
      <c r="F244" s="26">
        <v>86754</v>
      </c>
      <c r="G244" s="26">
        <v>38172.094887051404</v>
      </c>
      <c r="H244" s="26">
        <v>22903.256932230841</v>
      </c>
      <c r="I244" s="26">
        <v>24421.17739323161</v>
      </c>
      <c r="J244" s="26">
        <v>20867.421174129355</v>
      </c>
      <c r="K244" s="26">
        <v>2369.9023255813954</v>
      </c>
      <c r="L244" s="26">
        <v>146928.32000000001</v>
      </c>
      <c r="M244" s="26">
        <v>31303.93</v>
      </c>
      <c r="N244" s="26">
        <v>124233.88</v>
      </c>
      <c r="O244" s="45">
        <f>SUM(Taulukko8[[#This Row],[Muiden kuin pakolaisten osuus kotoutumiskoulutuksista,  €]:[Palkkatuki, yksityinen, €]])</f>
        <v>373027.88782517321</v>
      </c>
      <c r="P244" s="26">
        <f>Taulukko8[[#This Row],[Palvelut yhteensä, €]]/Taulukko8[[#This Row],[Työttömät 2022]]</f>
        <v>1480.2693961316397</v>
      </c>
      <c r="Q244" s="45">
        <v>243503.32428762421</v>
      </c>
      <c r="R244" s="26">
        <f>Taulukko8[[#This Row],[Toimintamenot, arvio]]/Taulukko8[[#This Row],[Työttömät 2022]]</f>
        <v>966.28303288739767</v>
      </c>
      <c r="S244" s="45">
        <f>Taulukko8[[#This Row],[Palvelut yhteensä, €]]+Taulukko8[[#This Row],[Toimintamenot, arvio]]</f>
        <v>616531.21211279742</v>
      </c>
      <c r="T244" s="45">
        <f>(Taulukko8[[#This Row],[Palvelut + toimintamenot]]/$S$5)*$T$1</f>
        <v>652256.15979278425</v>
      </c>
    </row>
    <row r="245" spans="1:20" x14ac:dyDescent="0.3">
      <c r="A245" s="30">
        <v>762</v>
      </c>
      <c r="B245" s="31" t="s">
        <v>290</v>
      </c>
      <c r="C245" s="26">
        <v>3672</v>
      </c>
      <c r="D245" s="26">
        <v>1494</v>
      </c>
      <c r="E245" s="26">
        <v>154</v>
      </c>
      <c r="F245" s="26">
        <v>49404</v>
      </c>
      <c r="G245" s="26">
        <v>17045.884253879132</v>
      </c>
      <c r="H245" s="26">
        <v>10227.530552327478</v>
      </c>
      <c r="I245" s="26">
        <v>73942.710219581742</v>
      </c>
      <c r="J245" s="26">
        <v>29945.585608465612</v>
      </c>
      <c r="K245" s="26">
        <v>1802.86395294557</v>
      </c>
      <c r="L245" s="26">
        <v>132840.66999999998</v>
      </c>
      <c r="M245" s="26">
        <v>3676.38</v>
      </c>
      <c r="N245" s="26">
        <v>115635.29</v>
      </c>
      <c r="O245" s="45">
        <f>SUM(Taulukko8[[#This Row],[Muiden kuin pakolaisten osuus kotoutumiskoulutuksista,  €]:[Palkkatuki, yksityinen, €]])</f>
        <v>368071.03033332038</v>
      </c>
      <c r="P245" s="26">
        <f>Taulukko8[[#This Row],[Palvelut yhteensä, €]]/Taulukko8[[#This Row],[Työttömät 2022]]</f>
        <v>2390.0716255410416</v>
      </c>
      <c r="Q245" s="45">
        <v>152942.54043231648</v>
      </c>
      <c r="R245" s="26">
        <f>Taulukko8[[#This Row],[Toimintamenot, arvio]]/Taulukko8[[#This Row],[Työttömät 2022]]</f>
        <v>993.13337943062652</v>
      </c>
      <c r="S245" s="45">
        <f>Taulukko8[[#This Row],[Palvelut yhteensä, €]]+Taulukko8[[#This Row],[Toimintamenot, arvio]]</f>
        <v>521013.57076563686</v>
      </c>
      <c r="T245" s="45">
        <f>(Taulukko8[[#This Row],[Palvelut + toimintamenot]]/$S$5)*$T$1</f>
        <v>551203.74149905331</v>
      </c>
    </row>
    <row r="246" spans="1:20" x14ac:dyDescent="0.3">
      <c r="A246" s="30">
        <v>765</v>
      </c>
      <c r="B246" s="31" t="s">
        <v>291</v>
      </c>
      <c r="C246" s="26">
        <v>10354</v>
      </c>
      <c r="D246" s="26">
        <v>4706</v>
      </c>
      <c r="E246" s="26">
        <v>261</v>
      </c>
      <c r="F246" s="26">
        <v>109454</v>
      </c>
      <c r="G246" s="26">
        <v>233853.96004278073</v>
      </c>
      <c r="H246" s="26">
        <v>140312.37602566843</v>
      </c>
      <c r="I246" s="26">
        <v>248078.1883550802</v>
      </c>
      <c r="J246" s="26">
        <v>53371.342702702706</v>
      </c>
      <c r="K246" s="26">
        <v>1737.033503184713</v>
      </c>
      <c r="L246" s="26">
        <v>282733.49</v>
      </c>
      <c r="M246" s="26">
        <v>91818.040000000008</v>
      </c>
      <c r="N246" s="26">
        <v>280935.55</v>
      </c>
      <c r="O246" s="45">
        <f>SUM(Taulukko8[[#This Row],[Muiden kuin pakolaisten osuus kotoutumiskoulutuksista,  €]:[Palkkatuki, yksityinen, €]])</f>
        <v>1098986.0205866362</v>
      </c>
      <c r="P246" s="26">
        <f>Taulukko8[[#This Row],[Palvelut yhteensä, €]]/Taulukko8[[#This Row],[Työttömät 2022]]</f>
        <v>4210.6744083779167</v>
      </c>
      <c r="Q246" s="45">
        <v>388957.56098010339</v>
      </c>
      <c r="R246" s="26">
        <f>Taulukko8[[#This Row],[Toimintamenot, arvio]]/Taulukko8[[#This Row],[Työttömät 2022]]</f>
        <v>1490.258854329898</v>
      </c>
      <c r="S246" s="45">
        <f>Taulukko8[[#This Row],[Palvelut yhteensä, €]]+Taulukko8[[#This Row],[Toimintamenot, arvio]]</f>
        <v>1487943.5815667396</v>
      </c>
      <c r="T246" s="45">
        <f>(Taulukko8[[#This Row],[Palvelut + toimintamenot]]/$S$5)*$T$1</f>
        <v>1574162.5848513921</v>
      </c>
    </row>
    <row r="247" spans="1:20" x14ac:dyDescent="0.3">
      <c r="A247" s="30">
        <v>768</v>
      </c>
      <c r="B247" s="31" t="s">
        <v>292</v>
      </c>
      <c r="C247" s="26">
        <v>2375</v>
      </c>
      <c r="D247" s="26">
        <v>910</v>
      </c>
      <c r="E247" s="26">
        <v>79</v>
      </c>
      <c r="F247" s="26">
        <v>26986</v>
      </c>
      <c r="G247" s="26">
        <v>18955.930718258598</v>
      </c>
      <c r="H247" s="26">
        <v>11373.558430955158</v>
      </c>
      <c r="I247" s="26">
        <v>36059.190208061533</v>
      </c>
      <c r="J247" s="26">
        <v>30376.184385964913</v>
      </c>
      <c r="K247" s="26">
        <v>7145.1294769230772</v>
      </c>
      <c r="L247" s="26">
        <v>60978.39</v>
      </c>
      <c r="M247" s="26">
        <v>14807.16</v>
      </c>
      <c r="N247" s="26">
        <v>71116.990000000005</v>
      </c>
      <c r="O247" s="45">
        <f>SUM(Taulukko8[[#This Row],[Muiden kuin pakolaisten osuus kotoutumiskoulutuksista,  €]:[Palkkatuki, yksityinen, €]])</f>
        <v>231856.60250190471</v>
      </c>
      <c r="P247" s="26">
        <f>Taulukko8[[#This Row],[Palvelut yhteensä, €]]/Taulukko8[[#This Row],[Työttömät 2022]]</f>
        <v>2934.8937025557557</v>
      </c>
      <c r="Q247" s="45">
        <v>86524.010910084049</v>
      </c>
      <c r="R247" s="26">
        <f>Taulukko8[[#This Row],[Toimintamenot, arvio]]/Taulukko8[[#This Row],[Työttömät 2022]]</f>
        <v>1095.2406444314436</v>
      </c>
      <c r="S247" s="45">
        <f>Taulukko8[[#This Row],[Palvelut yhteensä, €]]+Taulukko8[[#This Row],[Toimintamenot, arvio]]</f>
        <v>318380.61341198877</v>
      </c>
      <c r="T247" s="45">
        <f>(Taulukko8[[#This Row],[Palvelut + toimintamenot]]/$S$5)*$T$1</f>
        <v>336829.20211763971</v>
      </c>
    </row>
    <row r="248" spans="1:20" x14ac:dyDescent="0.3">
      <c r="A248" s="30">
        <v>777</v>
      </c>
      <c r="B248" s="31" t="s">
        <v>293</v>
      </c>
      <c r="C248" s="26">
        <v>7367</v>
      </c>
      <c r="D248" s="26">
        <v>2874</v>
      </c>
      <c r="E248" s="26">
        <v>316</v>
      </c>
      <c r="F248" s="26">
        <v>111423</v>
      </c>
      <c r="G248" s="26">
        <v>108965.48849554367</v>
      </c>
      <c r="H248" s="26">
        <v>65379.293097326197</v>
      </c>
      <c r="I248" s="26">
        <v>115593.34284634581</v>
      </c>
      <c r="J248" s="26">
        <v>26685.671351351353</v>
      </c>
      <c r="K248" s="26">
        <v>2103.0750460014151</v>
      </c>
      <c r="L248" s="26">
        <v>223743.71000000002</v>
      </c>
      <c r="M248" s="26">
        <v>25150.239999999998</v>
      </c>
      <c r="N248" s="26">
        <v>261238.97</v>
      </c>
      <c r="O248" s="45">
        <f>SUM(Taulukko8[[#This Row],[Muiden kuin pakolaisten osuus kotoutumiskoulutuksista,  €]:[Palkkatuki, yksityinen, €]])</f>
        <v>719894.30234102474</v>
      </c>
      <c r="P248" s="26">
        <f>Taulukko8[[#This Row],[Palvelut yhteensä, €]]/Taulukko8[[#This Row],[Työttömät 2022]]</f>
        <v>2278.1465263956479</v>
      </c>
      <c r="Q248" s="45">
        <v>395954.63223898679</v>
      </c>
      <c r="R248" s="26">
        <f>Taulukko8[[#This Row],[Toimintamenot, arvio]]/Taulukko8[[#This Row],[Työttömät 2022]]</f>
        <v>1253.0209880980594</v>
      </c>
      <c r="S248" s="45">
        <f>Taulukko8[[#This Row],[Palvelut yhteensä, €]]+Taulukko8[[#This Row],[Toimintamenot, arvio]]</f>
        <v>1115848.9345800115</v>
      </c>
      <c r="T248" s="45">
        <f>(Taulukko8[[#This Row],[Palvelut + toimintamenot]]/$S$5)*$T$1</f>
        <v>1180506.8854241073</v>
      </c>
    </row>
    <row r="249" spans="1:20" x14ac:dyDescent="0.3">
      <c r="A249" s="30">
        <v>778</v>
      </c>
      <c r="B249" s="31" t="s">
        <v>294</v>
      </c>
      <c r="C249" s="26">
        <v>6763</v>
      </c>
      <c r="D249" s="26">
        <v>2816</v>
      </c>
      <c r="E249" s="26">
        <v>206</v>
      </c>
      <c r="F249" s="26">
        <v>78156</v>
      </c>
      <c r="G249" s="26">
        <v>16321.098624186636</v>
      </c>
      <c r="H249" s="26">
        <v>9792.6591745119804</v>
      </c>
      <c r="I249" s="26">
        <v>70798.689470087716</v>
      </c>
      <c r="J249" s="26">
        <v>22459.189206349209</v>
      </c>
      <c r="K249" s="26">
        <v>2411.623209784334</v>
      </c>
      <c r="L249" s="26">
        <v>104791.81</v>
      </c>
      <c r="M249" s="26">
        <v>59700</v>
      </c>
      <c r="N249" s="26">
        <v>108653.12000000001</v>
      </c>
      <c r="O249" s="45">
        <f>SUM(Taulukko8[[#This Row],[Muiden kuin pakolaisten osuus kotoutumiskoulutuksista,  €]:[Palkkatuki, yksityinen, €]])</f>
        <v>378607.09106073325</v>
      </c>
      <c r="P249" s="26">
        <f>Taulukko8[[#This Row],[Palvelut yhteensä, €]]/Taulukko8[[#This Row],[Työttömät 2022]]</f>
        <v>1837.8985002948216</v>
      </c>
      <c r="Q249" s="45">
        <v>241951.60695547174</v>
      </c>
      <c r="R249" s="26">
        <f>Taulukko8[[#This Row],[Toimintamenot, arvio]]/Taulukko8[[#This Row],[Työttömät 2022]]</f>
        <v>1174.5223638615132</v>
      </c>
      <c r="S249" s="45">
        <f>Taulukko8[[#This Row],[Palvelut yhteensä, €]]+Taulukko8[[#This Row],[Toimintamenot, arvio]]</f>
        <v>620558.69801620499</v>
      </c>
      <c r="T249" s="45">
        <f>(Taulukko8[[#This Row],[Palvelut + toimintamenot]]/$S$5)*$T$1</f>
        <v>656517.01867124054</v>
      </c>
    </row>
    <row r="250" spans="1:20" x14ac:dyDescent="0.3">
      <c r="A250" s="30">
        <v>781</v>
      </c>
      <c r="B250" s="31" t="s">
        <v>295</v>
      </c>
      <c r="C250" s="26">
        <v>3504</v>
      </c>
      <c r="D250" s="26">
        <v>1272</v>
      </c>
      <c r="E250" s="26">
        <v>126</v>
      </c>
      <c r="F250" s="26">
        <v>42781</v>
      </c>
      <c r="G250" s="26">
        <v>12819.177574000734</v>
      </c>
      <c r="H250" s="26">
        <v>7691.5065444004404</v>
      </c>
      <c r="I250" s="26">
        <v>6216.5714449026254</v>
      </c>
      <c r="J250" s="26">
        <v>6394.814245562131</v>
      </c>
      <c r="K250" s="26">
        <v>1713.8440209251098</v>
      </c>
      <c r="L250" s="26">
        <v>37213.21</v>
      </c>
      <c r="M250" s="26">
        <v>21328.36</v>
      </c>
      <c r="N250" s="26">
        <v>168351.21</v>
      </c>
      <c r="O250" s="45">
        <f>SUM(Taulukko8[[#This Row],[Muiden kuin pakolaisten osuus kotoutumiskoulutuksista,  €]:[Palkkatuki, yksityinen, €]])</f>
        <v>248909.51625579031</v>
      </c>
      <c r="P250" s="26">
        <f>Taulukko8[[#This Row],[Palvelut yhteensä, €]]/Taulukko8[[#This Row],[Työttömät 2022]]</f>
        <v>1975.472351236431</v>
      </c>
      <c r="Q250" s="45">
        <v>125715.97819313545</v>
      </c>
      <c r="R250" s="26">
        <f>Taulukko8[[#This Row],[Toimintamenot, arvio]]/Taulukko8[[#This Row],[Työttömät 2022]]</f>
        <v>997.74585867567816</v>
      </c>
      <c r="S250" s="45">
        <f>Taulukko8[[#This Row],[Palvelut yhteensä, €]]+Taulukko8[[#This Row],[Toimintamenot, arvio]]</f>
        <v>374625.49444892578</v>
      </c>
      <c r="T250" s="45">
        <f>(Taulukko8[[#This Row],[Palvelut + toimintamenot]]/$S$5)*$T$1</f>
        <v>396333.19703694741</v>
      </c>
    </row>
    <row r="251" spans="1:20" x14ac:dyDescent="0.3">
      <c r="A251" s="30">
        <v>783</v>
      </c>
      <c r="B251" s="31" t="s">
        <v>296</v>
      </c>
      <c r="C251" s="26">
        <v>6419</v>
      </c>
      <c r="D251" s="26">
        <v>2875</v>
      </c>
      <c r="E251" s="26">
        <v>174</v>
      </c>
      <c r="F251" s="26">
        <v>62852</v>
      </c>
      <c r="G251" s="26">
        <v>16346.125848034933</v>
      </c>
      <c r="H251" s="26">
        <v>9807.6755088209593</v>
      </c>
      <c r="I251" s="26">
        <v>39219.316751091705</v>
      </c>
      <c r="J251" s="26">
        <v>13498.035279503107</v>
      </c>
      <c r="K251" s="26">
        <v>4849.3440082739598</v>
      </c>
      <c r="L251" s="26">
        <v>41096.160000000003</v>
      </c>
      <c r="M251" s="26">
        <v>35345.32</v>
      </c>
      <c r="N251" s="26">
        <v>24087.690000000002</v>
      </c>
      <c r="O251" s="45">
        <f>SUM(Taulukko8[[#This Row],[Muiden kuin pakolaisten osuus kotoutumiskoulutuksista,  €]:[Palkkatuki, yksityinen, €]])</f>
        <v>167903.54154768973</v>
      </c>
      <c r="P251" s="26">
        <f>Taulukko8[[#This Row],[Palvelut yhteensä, €]]/Taulukko8[[#This Row],[Työttömät 2022]]</f>
        <v>964.96288245798701</v>
      </c>
      <c r="Q251" s="45">
        <v>210124.58706815282</v>
      </c>
      <c r="R251" s="26">
        <f>Taulukko8[[#This Row],[Toimintamenot, arvio]]/Taulukko8[[#This Row],[Työttömät 2022]]</f>
        <v>1207.6125693572001</v>
      </c>
      <c r="S251" s="45">
        <f>Taulukko8[[#This Row],[Palvelut yhteensä, €]]+Taulukko8[[#This Row],[Toimintamenot, arvio]]</f>
        <v>378028.12861584255</v>
      </c>
      <c r="T251" s="45">
        <f>(Taulukko8[[#This Row],[Palvelut + toimintamenot]]/$S$5)*$T$1</f>
        <v>399932.99709781894</v>
      </c>
    </row>
    <row r="252" spans="1:20" x14ac:dyDescent="0.3">
      <c r="A252" s="30">
        <v>785</v>
      </c>
      <c r="B252" s="31" t="s">
        <v>297</v>
      </c>
      <c r="C252" s="26">
        <v>2626</v>
      </c>
      <c r="D252" s="26">
        <v>999</v>
      </c>
      <c r="E252" s="26">
        <v>131</v>
      </c>
      <c r="F252" s="26">
        <v>37849</v>
      </c>
      <c r="G252" s="26">
        <v>18866.770925100169</v>
      </c>
      <c r="H252" s="26">
        <v>11320.062555060102</v>
      </c>
      <c r="I252" s="26">
        <v>51946.098189866876</v>
      </c>
      <c r="J252" s="26">
        <v>805.58832369942195</v>
      </c>
      <c r="K252" s="26">
        <v>1517.6271227751349</v>
      </c>
      <c r="L252" s="26">
        <v>223772.61</v>
      </c>
      <c r="M252" s="26">
        <v>5455.98</v>
      </c>
      <c r="N252" s="26">
        <v>189524.12</v>
      </c>
      <c r="O252" s="45">
        <f>SUM(Taulukko8[[#This Row],[Muiden kuin pakolaisten osuus kotoutumiskoulutuksista,  €]:[Palkkatuki, yksityinen, €]])</f>
        <v>484342.08619140147</v>
      </c>
      <c r="P252" s="26">
        <f>Taulukko8[[#This Row],[Palvelut yhteensä, €]]/Taulukko8[[#This Row],[Työttömät 2022]]</f>
        <v>3697.2678335221485</v>
      </c>
      <c r="Q252" s="45">
        <v>107286.33607850535</v>
      </c>
      <c r="R252" s="26">
        <f>Taulukko8[[#This Row],[Toimintamenot, arvio]]/Taulukko8[[#This Row],[Työttömät 2022]]</f>
        <v>818.97966472141491</v>
      </c>
      <c r="S252" s="45">
        <f>Taulukko8[[#This Row],[Palvelut yhteensä, €]]+Taulukko8[[#This Row],[Toimintamenot, arvio]]</f>
        <v>591628.42226990685</v>
      </c>
      <c r="T252" s="45">
        <f>(Taulukko8[[#This Row],[Palvelut + toimintamenot]]/$S$5)*$T$1</f>
        <v>625910.37591042859</v>
      </c>
    </row>
    <row r="253" spans="1:20" x14ac:dyDescent="0.3">
      <c r="A253" s="30">
        <v>790</v>
      </c>
      <c r="B253" s="31" t="s">
        <v>298</v>
      </c>
      <c r="C253" s="26">
        <v>23734</v>
      </c>
      <c r="D253" s="26">
        <v>10024</v>
      </c>
      <c r="E253" s="26">
        <v>613</v>
      </c>
      <c r="F253" s="26">
        <v>255319</v>
      </c>
      <c r="G253" s="26">
        <v>80890.249203509273</v>
      </c>
      <c r="H253" s="26">
        <v>48534.149522105559</v>
      </c>
      <c r="I253" s="26">
        <v>117773.65742902344</v>
      </c>
      <c r="J253" s="26">
        <v>119912.91716981132</v>
      </c>
      <c r="K253" s="26">
        <v>5379.8984113728056</v>
      </c>
      <c r="L253" s="26">
        <v>180707.35</v>
      </c>
      <c r="M253" s="26">
        <v>234043.58</v>
      </c>
      <c r="N253" s="26">
        <v>483572.5</v>
      </c>
      <c r="O253" s="45">
        <f>SUM(Taulukko8[[#This Row],[Muiden kuin pakolaisten osuus kotoutumiskoulutuksista,  €]:[Palkkatuki, yksityinen, €]])</f>
        <v>1189924.0525323129</v>
      </c>
      <c r="P253" s="26">
        <f>Taulukko8[[#This Row],[Palvelut yhteensä, €]]/Taulukko8[[#This Row],[Työttömät 2022]]</f>
        <v>1941.1485359417829</v>
      </c>
      <c r="Q253" s="45">
        <v>700140.70953353972</v>
      </c>
      <c r="R253" s="26">
        <f>Taulukko8[[#This Row],[Toimintamenot, arvio]]/Taulukko8[[#This Row],[Työttömät 2022]]</f>
        <v>1142.1545016860355</v>
      </c>
      <c r="S253" s="45">
        <f>Taulukko8[[#This Row],[Palvelut yhteensä, €]]+Taulukko8[[#This Row],[Toimintamenot, arvio]]</f>
        <v>1890064.7620658525</v>
      </c>
      <c r="T253" s="45">
        <f>(Taulukko8[[#This Row],[Palvelut + toimintamenot]]/$S$5)*$T$1</f>
        <v>1999584.7075446807</v>
      </c>
    </row>
    <row r="254" spans="1:20" x14ac:dyDescent="0.3">
      <c r="A254" s="30">
        <v>791</v>
      </c>
      <c r="B254" s="31" t="s">
        <v>299</v>
      </c>
      <c r="C254" s="26">
        <v>5029</v>
      </c>
      <c r="D254" s="26">
        <v>2105</v>
      </c>
      <c r="E254" s="26">
        <v>177</v>
      </c>
      <c r="F254" s="26">
        <v>54629</v>
      </c>
      <c r="G254" s="26">
        <v>7501.6341732906812</v>
      </c>
      <c r="H254" s="26">
        <v>4500.9805039744087</v>
      </c>
      <c r="I254" s="26">
        <v>20654.335969691092</v>
      </c>
      <c r="J254" s="26">
        <v>3222.3532947976878</v>
      </c>
      <c r="K254" s="26">
        <v>2050.5343567267091</v>
      </c>
      <c r="L254" s="26">
        <v>101984.99</v>
      </c>
      <c r="M254" s="26">
        <v>14525.099999999999</v>
      </c>
      <c r="N254" s="26">
        <v>54026.36</v>
      </c>
      <c r="O254" s="45">
        <f>SUM(Taulukko8[[#This Row],[Muiden kuin pakolaisten osuus kotoutumiskoulutuksista,  €]:[Palkkatuki, yksityinen, €]])</f>
        <v>200964.65412518993</v>
      </c>
      <c r="P254" s="26">
        <f>Taulukko8[[#This Row],[Palvelut yhteensä, €]]/Taulukko8[[#This Row],[Työttömät 2022]]</f>
        <v>1135.3935261310166</v>
      </c>
      <c r="Q254" s="45">
        <v>154850.72930943136</v>
      </c>
      <c r="R254" s="26">
        <f>Taulukko8[[#This Row],[Toimintamenot, arvio]]/Taulukko8[[#This Row],[Työttömät 2022]]</f>
        <v>874.8628774544145</v>
      </c>
      <c r="S254" s="45">
        <f>Taulukko8[[#This Row],[Palvelut yhteensä, €]]+Taulukko8[[#This Row],[Toimintamenot, arvio]]</f>
        <v>355815.38343462127</v>
      </c>
      <c r="T254" s="45">
        <f>(Taulukko8[[#This Row],[Palvelut + toimintamenot]]/$S$5)*$T$1</f>
        <v>376433.13271835208</v>
      </c>
    </row>
    <row r="255" spans="1:20" x14ac:dyDescent="0.3">
      <c r="A255" s="30">
        <v>831</v>
      </c>
      <c r="B255" s="31" t="s">
        <v>300</v>
      </c>
      <c r="C255" s="26">
        <v>4559</v>
      </c>
      <c r="D255" s="26">
        <v>2078</v>
      </c>
      <c r="E255" s="26">
        <v>172</v>
      </c>
      <c r="F255" s="26">
        <v>56897</v>
      </c>
      <c r="G255" s="26">
        <v>22812.380824655273</v>
      </c>
      <c r="H255" s="26">
        <v>13687.428494793163</v>
      </c>
      <c r="I255" s="26">
        <v>29498.117098747669</v>
      </c>
      <c r="J255" s="26">
        <v>44371.70301886792</v>
      </c>
      <c r="K255" s="26">
        <v>1713.7413775621062</v>
      </c>
      <c r="L255" s="26">
        <v>118084.28</v>
      </c>
      <c r="M255" s="26">
        <v>37950.619999999995</v>
      </c>
      <c r="N255" s="26">
        <v>29892.76</v>
      </c>
      <c r="O255" s="45">
        <f>SUM(Taulukko8[[#This Row],[Muiden kuin pakolaisten osuus kotoutumiskoulutuksista,  €]:[Palkkatuki, yksityinen, €]])</f>
        <v>275198.64998997084</v>
      </c>
      <c r="P255" s="26">
        <f>Taulukko8[[#This Row],[Palvelut yhteensä, €]]/Taulukko8[[#This Row],[Työttömät 2022]]</f>
        <v>1599.9921511044815</v>
      </c>
      <c r="Q255" s="45">
        <v>181643.71738441981</v>
      </c>
      <c r="R255" s="26">
        <f>Taulukko8[[#This Row],[Toimintamenot, arvio]]/Taulukko8[[#This Row],[Työttömät 2022]]</f>
        <v>1056.0681243280221</v>
      </c>
      <c r="S255" s="45">
        <f>Taulukko8[[#This Row],[Palvelut yhteensä, €]]+Taulukko8[[#This Row],[Toimintamenot, arvio]]</f>
        <v>456842.36737439065</v>
      </c>
      <c r="T255" s="45">
        <f>(Taulukko8[[#This Row],[Palvelut + toimintamenot]]/$S$5)*$T$1</f>
        <v>483314.13287758711</v>
      </c>
    </row>
    <row r="256" spans="1:20" x14ac:dyDescent="0.3">
      <c r="A256" s="30">
        <v>832</v>
      </c>
      <c r="B256" s="31" t="s">
        <v>301</v>
      </c>
      <c r="C256" s="26">
        <v>3825</v>
      </c>
      <c r="D256" s="26">
        <v>1586</v>
      </c>
      <c r="E256" s="26">
        <v>180</v>
      </c>
      <c r="F256" s="26">
        <v>57595</v>
      </c>
      <c r="G256" s="26">
        <v>4346.4404008336569</v>
      </c>
      <c r="H256" s="26">
        <v>2607.8642405001942</v>
      </c>
      <c r="I256" s="26">
        <v>11967.10453179527</v>
      </c>
      <c r="J256" s="26">
        <v>1611.1766473988439</v>
      </c>
      <c r="K256" s="26">
        <v>2085.2891763322468</v>
      </c>
      <c r="L256" s="26">
        <v>162681.20000000001</v>
      </c>
      <c r="M256" s="26">
        <v>23786.880000000001</v>
      </c>
      <c r="N256" s="26">
        <v>192676.56</v>
      </c>
      <c r="O256" s="45">
        <f>SUM(Taulukko8[[#This Row],[Muiden kuin pakolaisten osuus kotoutumiskoulutuksista,  €]:[Palkkatuki, yksityinen, €]])</f>
        <v>397416.07459602656</v>
      </c>
      <c r="P256" s="26">
        <f>Taulukko8[[#This Row],[Palvelut yhteensä, €]]/Taulukko8[[#This Row],[Työttömät 2022]]</f>
        <v>2207.8670810890367</v>
      </c>
      <c r="Q256" s="45">
        <v>163258.11848243058</v>
      </c>
      <c r="R256" s="26">
        <f>Taulukko8[[#This Row],[Toimintamenot, arvio]]/Taulukko8[[#This Row],[Työttömät 2022]]</f>
        <v>906.98954712461432</v>
      </c>
      <c r="S256" s="45">
        <f>Taulukko8[[#This Row],[Palvelut yhteensä, €]]+Taulukko8[[#This Row],[Toimintamenot, arvio]]</f>
        <v>560674.19307845715</v>
      </c>
      <c r="T256" s="45">
        <f>(Taulukko8[[#This Row],[Palvelut + toimintamenot]]/$S$5)*$T$1</f>
        <v>593162.50156912638</v>
      </c>
    </row>
    <row r="257" spans="1:20" x14ac:dyDescent="0.3">
      <c r="A257" s="30">
        <v>833</v>
      </c>
      <c r="B257" s="31" t="s">
        <v>302</v>
      </c>
      <c r="C257" s="26">
        <v>1691</v>
      </c>
      <c r="D257" s="26">
        <v>694</v>
      </c>
      <c r="E257" s="26">
        <v>56</v>
      </c>
      <c r="F257" s="26">
        <v>16198</v>
      </c>
      <c r="G257" s="26">
        <v>0</v>
      </c>
      <c r="H257" s="26">
        <v>0</v>
      </c>
      <c r="I257" s="26">
        <v>0</v>
      </c>
      <c r="J257" s="26">
        <v>1897.0382885572137</v>
      </c>
      <c r="K257" s="26">
        <v>526.64496124031018</v>
      </c>
      <c r="L257" s="26">
        <v>25428.350000000002</v>
      </c>
      <c r="M257" s="26">
        <v>18647.48</v>
      </c>
      <c r="N257" s="26">
        <v>39119.880000000005</v>
      </c>
      <c r="O257" s="45">
        <f>SUM(Taulukko8[[#This Row],[Muiden kuin pakolaisten osuus kotoutumiskoulutuksista,  €]:[Palkkatuki, yksityinen, €]])</f>
        <v>85619.393249797533</v>
      </c>
      <c r="P257" s="26">
        <f>Taulukko8[[#This Row],[Palvelut yhteensä, €]]/Taulukko8[[#This Row],[Työttömät 2022]]</f>
        <v>1528.9177366035274</v>
      </c>
      <c r="Q257" s="45">
        <v>45464.956622299105</v>
      </c>
      <c r="R257" s="26">
        <f>Taulukko8[[#This Row],[Toimintamenot, arvio]]/Taulukko8[[#This Row],[Työttömät 2022]]</f>
        <v>811.87422539819829</v>
      </c>
      <c r="S257" s="45">
        <f>Taulukko8[[#This Row],[Palvelut yhteensä, €]]+Taulukko8[[#This Row],[Toimintamenot, arvio]]</f>
        <v>131084.34987209665</v>
      </c>
      <c r="T257" s="45">
        <f>(Taulukko8[[#This Row],[Palvelut + toimintamenot]]/$S$5)*$T$1</f>
        <v>138680.04243208497</v>
      </c>
    </row>
    <row r="258" spans="1:20" x14ac:dyDescent="0.3">
      <c r="A258" s="30">
        <v>834</v>
      </c>
      <c r="B258" s="31" t="s">
        <v>303</v>
      </c>
      <c r="C258" s="26">
        <v>5879</v>
      </c>
      <c r="D258" s="26">
        <v>2725</v>
      </c>
      <c r="E258" s="26">
        <v>181</v>
      </c>
      <c r="F258" s="26">
        <v>49408</v>
      </c>
      <c r="G258" s="26">
        <v>18735.721069693383</v>
      </c>
      <c r="H258" s="26">
        <v>11241.432641816029</v>
      </c>
      <c r="I258" s="26">
        <v>9085.7582656269151</v>
      </c>
      <c r="J258" s="26">
        <v>21316.047485207102</v>
      </c>
      <c r="K258" s="26">
        <v>2461.9505379955945</v>
      </c>
      <c r="L258" s="26">
        <v>49055.49</v>
      </c>
      <c r="M258" s="26">
        <v>39368.200000000004</v>
      </c>
      <c r="N258" s="26">
        <v>124448.56</v>
      </c>
      <c r="O258" s="45">
        <f>SUM(Taulukko8[[#This Row],[Muiden kuin pakolaisten osuus kotoutumiskoulutuksista,  €]:[Palkkatuki, yksityinen, €]])</f>
        <v>256977.43893064564</v>
      </c>
      <c r="P258" s="26">
        <f>Taulukko8[[#This Row],[Palvelut yhteensä, €]]/Taulukko8[[#This Row],[Työttömät 2022]]</f>
        <v>1419.764855970418</v>
      </c>
      <c r="Q258" s="45">
        <v>145190.03881551241</v>
      </c>
      <c r="R258" s="26">
        <f>Taulukko8[[#This Row],[Toimintamenot, arvio]]/Taulukko8[[#This Row],[Työttömät 2022]]</f>
        <v>802.15491058294151</v>
      </c>
      <c r="S258" s="45">
        <f>Taulukko8[[#This Row],[Palvelut yhteensä, €]]+Taulukko8[[#This Row],[Toimintamenot, arvio]]</f>
        <v>402167.47774615802</v>
      </c>
      <c r="T258" s="45">
        <f>(Taulukko8[[#This Row],[Palvelut + toimintamenot]]/$S$5)*$T$1</f>
        <v>425471.10263781267</v>
      </c>
    </row>
    <row r="259" spans="1:20" x14ac:dyDescent="0.3">
      <c r="A259" s="30">
        <v>837</v>
      </c>
      <c r="B259" s="31" t="s">
        <v>304</v>
      </c>
      <c r="C259" s="26">
        <v>249009</v>
      </c>
      <c r="D259" s="26">
        <v>123983</v>
      </c>
      <c r="E259" s="26">
        <v>12325</v>
      </c>
      <c r="F259" s="26">
        <v>4430722</v>
      </c>
      <c r="G259" s="26">
        <v>2461758.2901838059</v>
      </c>
      <c r="H259" s="26">
        <v>1477054.9741102834</v>
      </c>
      <c r="I259" s="26">
        <v>3584242.605208687</v>
      </c>
      <c r="J259" s="26">
        <v>1548440.7130188679</v>
      </c>
      <c r="K259" s="26">
        <v>108168.43053861312</v>
      </c>
      <c r="L259" s="26">
        <v>2576075.46</v>
      </c>
      <c r="M259" s="26">
        <v>2726731.42</v>
      </c>
      <c r="N259" s="26">
        <v>10198649.75</v>
      </c>
      <c r="O259" s="45">
        <f>SUM(Taulukko8[[#This Row],[Muiden kuin pakolaisten osuus kotoutumiskoulutuksista,  €]:[Palkkatuki, yksityinen, €]])</f>
        <v>22219363.352876455</v>
      </c>
      <c r="P259" s="26">
        <f>Taulukko8[[#This Row],[Palvelut yhteensä, €]]/Taulukko8[[#This Row],[Työttömät 2022]]</f>
        <v>1802.7881016532619</v>
      </c>
      <c r="Q259" s="45">
        <v>12150011.729741476</v>
      </c>
      <c r="R259" s="26">
        <f>Taulukko8[[#This Row],[Toimintamenot, arvio]]/Taulukko8[[#This Row],[Työttömät 2022]]</f>
        <v>985.80216874170196</v>
      </c>
      <c r="S259" s="45">
        <f>Taulukko8[[#This Row],[Palvelut yhteensä, €]]+Taulukko8[[#This Row],[Toimintamenot, arvio]]</f>
        <v>34369375.082617931</v>
      </c>
      <c r="T259" s="45">
        <f>(Taulukko8[[#This Row],[Palvelut + toimintamenot]]/$S$5)*$T$1</f>
        <v>36360911.119232617</v>
      </c>
    </row>
    <row r="260" spans="1:20" x14ac:dyDescent="0.3">
      <c r="A260" s="30">
        <v>844</v>
      </c>
      <c r="B260" s="31" t="s">
        <v>305</v>
      </c>
      <c r="C260" s="26">
        <v>1441</v>
      </c>
      <c r="D260" s="26">
        <v>586</v>
      </c>
      <c r="E260" s="26">
        <v>61</v>
      </c>
      <c r="F260" s="26">
        <v>16303</v>
      </c>
      <c r="G260" s="26">
        <v>4482.9333392091585</v>
      </c>
      <c r="H260" s="26">
        <v>2689.760003525495</v>
      </c>
      <c r="I260" s="26">
        <v>19446.350561685274</v>
      </c>
      <c r="J260" s="26">
        <v>29945.585608465612</v>
      </c>
      <c r="K260" s="26">
        <v>714.12143590701146</v>
      </c>
      <c r="L260" s="26">
        <v>1735.24</v>
      </c>
      <c r="M260" s="26">
        <v>5522.1</v>
      </c>
      <c r="N260" s="26">
        <v>22419.84</v>
      </c>
      <c r="O260" s="45">
        <f>SUM(Taulukko8[[#This Row],[Muiden kuin pakolaisten osuus kotoutumiskoulutuksista,  €]:[Palkkatuki, yksityinen, €]])</f>
        <v>82472.997609583384</v>
      </c>
      <c r="P260" s="26">
        <f>Taulukko8[[#This Row],[Palvelut yhteensä, €]]/Taulukko8[[#This Row],[Työttömät 2022]]</f>
        <v>1352.0163542554653</v>
      </c>
      <c r="Q260" s="45">
        <v>50470.047701968579</v>
      </c>
      <c r="R260" s="26">
        <f>Taulukko8[[#This Row],[Toimintamenot, arvio]]/Taulukko8[[#This Row],[Työttömät 2022]]</f>
        <v>827.3778311798128</v>
      </c>
      <c r="S260" s="45">
        <f>Taulukko8[[#This Row],[Palvelut yhteensä, €]]+Taulukko8[[#This Row],[Toimintamenot, arvio]]</f>
        <v>132943.04531155195</v>
      </c>
      <c r="T260" s="45">
        <f>(Taulukko8[[#This Row],[Palvelut + toimintamenot]]/$S$5)*$T$1</f>
        <v>140646.44011924969</v>
      </c>
    </row>
    <row r="261" spans="1:20" x14ac:dyDescent="0.3">
      <c r="A261" s="30">
        <v>845</v>
      </c>
      <c r="B261" s="31" t="s">
        <v>306</v>
      </c>
      <c r="C261" s="26">
        <v>2863</v>
      </c>
      <c r="D261" s="26">
        <v>1232</v>
      </c>
      <c r="E261" s="26">
        <v>123</v>
      </c>
      <c r="F261" s="26">
        <v>36370</v>
      </c>
      <c r="G261" s="26">
        <v>20809.796389802366</v>
      </c>
      <c r="H261" s="26">
        <v>12485.877833881419</v>
      </c>
      <c r="I261" s="26">
        <v>42324.688547520593</v>
      </c>
      <c r="J261" s="26">
        <v>26911.231298969073</v>
      </c>
      <c r="K261" s="26">
        <v>6235.8020487804888</v>
      </c>
      <c r="L261" s="26">
        <v>138595.96000000002</v>
      </c>
      <c r="M261" s="26">
        <v>41281.94</v>
      </c>
      <c r="N261" s="26">
        <v>58755.05</v>
      </c>
      <c r="O261" s="45">
        <f>SUM(Taulukko8[[#This Row],[Muiden kuin pakolaisten osuus kotoutumiskoulutuksista,  €]:[Palkkatuki, yksityinen, €]])</f>
        <v>326590.54972915159</v>
      </c>
      <c r="P261" s="26">
        <f>Taulukko8[[#This Row],[Palvelut yhteensä, €]]/Taulukko8[[#This Row],[Työttömät 2022]]</f>
        <v>2655.2077213752164</v>
      </c>
      <c r="Q261" s="45">
        <v>129881.23933005724</v>
      </c>
      <c r="R261" s="26">
        <f>Taulukko8[[#This Row],[Toimintamenot, arvio]]/Taulukko8[[#This Row],[Työttömät 2022]]</f>
        <v>1055.9450352037175</v>
      </c>
      <c r="S261" s="45">
        <f>Taulukko8[[#This Row],[Palvelut yhteensä, €]]+Taulukko8[[#This Row],[Toimintamenot, arvio]]</f>
        <v>456471.78905920882</v>
      </c>
      <c r="T261" s="45">
        <f>(Taulukko8[[#This Row],[Palvelut + toimintamenot]]/$S$5)*$T$1</f>
        <v>482922.08137392579</v>
      </c>
    </row>
    <row r="262" spans="1:20" x14ac:dyDescent="0.3">
      <c r="A262" s="30">
        <v>846</v>
      </c>
      <c r="B262" s="31" t="s">
        <v>307</v>
      </c>
      <c r="C262" s="26">
        <v>4862</v>
      </c>
      <c r="D262" s="26">
        <v>1960</v>
      </c>
      <c r="E262" s="26">
        <v>151</v>
      </c>
      <c r="F262" s="26">
        <v>47364</v>
      </c>
      <c r="G262" s="26">
        <v>14920.461156185482</v>
      </c>
      <c r="H262" s="26">
        <v>8952.2766937112883</v>
      </c>
      <c r="I262" s="26">
        <v>24313.527845544333</v>
      </c>
      <c r="J262" s="26">
        <v>11733.504501992031</v>
      </c>
      <c r="K262" s="26">
        <v>2002.3455385170482</v>
      </c>
      <c r="L262" s="26">
        <v>25660.36</v>
      </c>
      <c r="M262" s="26">
        <v>29044.78</v>
      </c>
      <c r="N262" s="26">
        <v>71743.540000000008</v>
      </c>
      <c r="O262" s="45">
        <f>SUM(Taulukko8[[#This Row],[Muiden kuin pakolaisten osuus kotoutumiskoulutuksista,  €]:[Palkkatuki, yksityinen, €]])</f>
        <v>173450.33457976469</v>
      </c>
      <c r="P262" s="26">
        <f>Taulukko8[[#This Row],[Palvelut yhteensä, €]]/Taulukko8[[#This Row],[Työttömät 2022]]</f>
        <v>1148.6777124487728</v>
      </c>
      <c r="Q262" s="45">
        <v>167384.47584687805</v>
      </c>
      <c r="R262" s="26">
        <f>Taulukko8[[#This Row],[Toimintamenot, arvio]]/Taulukko8[[#This Row],[Työttömät 2022]]</f>
        <v>1108.5064625621062</v>
      </c>
      <c r="S262" s="45">
        <f>Taulukko8[[#This Row],[Palvelut yhteensä, €]]+Taulukko8[[#This Row],[Toimintamenot, arvio]]</f>
        <v>340834.81042664277</v>
      </c>
      <c r="T262" s="45">
        <f>(Taulukko8[[#This Row],[Palvelut + toimintamenot]]/$S$5)*$T$1</f>
        <v>360584.50927527517</v>
      </c>
    </row>
    <row r="263" spans="1:20" x14ac:dyDescent="0.3">
      <c r="A263" s="30">
        <v>848</v>
      </c>
      <c r="B263" s="31" t="s">
        <v>308</v>
      </c>
      <c r="C263" s="26">
        <v>4160</v>
      </c>
      <c r="D263" s="26">
        <v>1738</v>
      </c>
      <c r="E263" s="26">
        <v>259</v>
      </c>
      <c r="F263" s="26">
        <v>91654</v>
      </c>
      <c r="G263" s="26">
        <v>23530.240293401286</v>
      </c>
      <c r="H263" s="26">
        <v>14118.144176040771</v>
      </c>
      <c r="I263" s="26">
        <v>42954.19210889197</v>
      </c>
      <c r="J263" s="26">
        <v>6263.4461855670106</v>
      </c>
      <c r="K263" s="26">
        <v>2128.0244107299909</v>
      </c>
      <c r="L263" s="26">
        <v>153247.94</v>
      </c>
      <c r="M263" s="26">
        <v>19335</v>
      </c>
      <c r="N263" s="26">
        <v>617755.78</v>
      </c>
      <c r="O263" s="45">
        <f>SUM(Taulukko8[[#This Row],[Muiden kuin pakolaisten osuus kotoutumiskoulutuksista,  €]:[Palkkatuki, yksityinen, €]])</f>
        <v>855802.52688122983</v>
      </c>
      <c r="P263" s="26">
        <f>Taulukko8[[#This Row],[Palvelut yhteensä, €]]/Taulukko8[[#This Row],[Työttömät 2022]]</f>
        <v>3304.2568605452889</v>
      </c>
      <c r="Q263" s="45">
        <v>242528.67006577511</v>
      </c>
      <c r="R263" s="26">
        <f>Taulukko8[[#This Row],[Toimintamenot, arvio]]/Taulukko8[[#This Row],[Työttömät 2022]]</f>
        <v>936.40413152808924</v>
      </c>
      <c r="S263" s="45">
        <f>Taulukko8[[#This Row],[Palvelut yhteensä, €]]+Taulukko8[[#This Row],[Toimintamenot, arvio]]</f>
        <v>1098331.1969470049</v>
      </c>
      <c r="T263" s="45">
        <f>(Taulukko8[[#This Row],[Palvelut + toimintamenot]]/$S$5)*$T$1</f>
        <v>1161974.0811600597</v>
      </c>
    </row>
    <row r="264" spans="1:20" x14ac:dyDescent="0.3">
      <c r="A264" s="30">
        <v>849</v>
      </c>
      <c r="B264" s="31" t="s">
        <v>309</v>
      </c>
      <c r="C264" s="26">
        <v>2903</v>
      </c>
      <c r="D264" s="26">
        <v>1151</v>
      </c>
      <c r="E264" s="26">
        <v>73</v>
      </c>
      <c r="F264" s="26">
        <v>27823</v>
      </c>
      <c r="G264" s="26">
        <v>5774.4233972880738</v>
      </c>
      <c r="H264" s="26">
        <v>3464.6540383728443</v>
      </c>
      <c r="I264" s="26">
        <v>15417.378214186883</v>
      </c>
      <c r="J264" s="26">
        <v>5636.4468783068778</v>
      </c>
      <c r="K264" s="26">
        <v>3175.4797643047732</v>
      </c>
      <c r="L264" s="26">
        <v>25063.379999999997</v>
      </c>
      <c r="M264" s="26">
        <v>17167.599999999999</v>
      </c>
      <c r="N264" s="26">
        <v>69294.45</v>
      </c>
      <c r="O264" s="45">
        <f>SUM(Taulukko8[[#This Row],[Muiden kuin pakolaisten osuus kotoutumiskoulutuksista,  €]:[Palkkatuki, yksityinen, €]])</f>
        <v>139219.38889517137</v>
      </c>
      <c r="P264" s="26">
        <f>Taulukko8[[#This Row],[Palvelut yhteensä, €]]/Taulukko8[[#This Row],[Työttömät 2022]]</f>
        <v>1907.1149163722107</v>
      </c>
      <c r="Q264" s="45">
        <v>89196.729014008975</v>
      </c>
      <c r="R264" s="26">
        <f>Taulukko8[[#This Row],[Toimintamenot, arvio]]/Taulukko8[[#This Row],[Työttömät 2022]]</f>
        <v>1221.8730001919039</v>
      </c>
      <c r="S264" s="45">
        <f>Taulukko8[[#This Row],[Palvelut yhteensä, €]]+Taulukko8[[#This Row],[Toimintamenot, arvio]]</f>
        <v>228416.11790918035</v>
      </c>
      <c r="T264" s="45">
        <f>(Taulukko8[[#This Row],[Palvelut + toimintamenot]]/$S$5)*$T$1</f>
        <v>241651.70712388866</v>
      </c>
    </row>
    <row r="265" spans="1:20" x14ac:dyDescent="0.3">
      <c r="A265" s="30">
        <v>850</v>
      </c>
      <c r="B265" s="31" t="s">
        <v>310</v>
      </c>
      <c r="C265" s="26">
        <v>2407</v>
      </c>
      <c r="D265" s="26">
        <v>1000</v>
      </c>
      <c r="E265" s="26">
        <v>82</v>
      </c>
      <c r="F265" s="26">
        <v>26980</v>
      </c>
      <c r="G265" s="26">
        <v>4992.4143131110122</v>
      </c>
      <c r="H265" s="26">
        <v>2995.4485878666073</v>
      </c>
      <c r="I265" s="26">
        <v>17304.421285553701</v>
      </c>
      <c r="J265" s="26">
        <v>3332.4806607929518</v>
      </c>
      <c r="K265" s="26">
        <v>991.23148075850531</v>
      </c>
      <c r="L265" s="26">
        <v>19685.059999999998</v>
      </c>
      <c r="M265" s="26">
        <v>18801.66</v>
      </c>
      <c r="N265" s="26">
        <v>47911.29</v>
      </c>
      <c r="O265" s="45">
        <f>SUM(Taulukko8[[#This Row],[Muiden kuin pakolaisten osuus kotoutumiskoulutuksista,  €]:[Palkkatuki, yksityinen, €]])</f>
        <v>111021.59201497177</v>
      </c>
      <c r="P265" s="26">
        <f>Taulukko8[[#This Row],[Palvelut yhteensä, €]]/Taulukko8[[#This Row],[Työttömät 2022]]</f>
        <v>1353.9218538411192</v>
      </c>
      <c r="Q265" s="45">
        <v>77877.91882866637</v>
      </c>
      <c r="R265" s="26">
        <f>Taulukko8[[#This Row],[Toimintamenot, arvio]]/Taulukko8[[#This Row],[Työttömät 2022]]</f>
        <v>949.73071742276056</v>
      </c>
      <c r="S265" s="45">
        <f>Taulukko8[[#This Row],[Palvelut yhteensä, €]]+Taulukko8[[#This Row],[Toimintamenot, arvio]]</f>
        <v>188899.51084363816</v>
      </c>
      <c r="T265" s="45">
        <f>(Taulukko8[[#This Row],[Palvelut + toimintamenot]]/$S$5)*$T$1</f>
        <v>199845.30727548114</v>
      </c>
    </row>
    <row r="266" spans="1:20" x14ac:dyDescent="0.3">
      <c r="A266" s="30">
        <v>851</v>
      </c>
      <c r="B266" s="31" t="s">
        <v>311</v>
      </c>
      <c r="C266" s="26">
        <v>21227</v>
      </c>
      <c r="D266" s="26">
        <v>9569</v>
      </c>
      <c r="E266" s="26">
        <v>842</v>
      </c>
      <c r="F266" s="26">
        <v>271073</v>
      </c>
      <c r="G266" s="26">
        <v>253270.44874418</v>
      </c>
      <c r="H266" s="26">
        <v>151962.26924650799</v>
      </c>
      <c r="I266" s="26">
        <v>515122.4289076287</v>
      </c>
      <c r="J266" s="26">
        <v>246686.28690721653</v>
      </c>
      <c r="K266" s="26">
        <v>42687.360366448542</v>
      </c>
      <c r="L266" s="26">
        <v>369415.15</v>
      </c>
      <c r="M266" s="26">
        <v>154124.44</v>
      </c>
      <c r="N266" s="26">
        <v>604435.66</v>
      </c>
      <c r="O266" s="45">
        <f>SUM(Taulukko8[[#This Row],[Muiden kuin pakolaisten osuus kotoutumiskoulutuksista,  €]:[Palkkatuki, yksityinen, €]])</f>
        <v>2084433.5954278018</v>
      </c>
      <c r="P266" s="26">
        <f>Taulukko8[[#This Row],[Palvelut yhteensä, €]]/Taulukko8[[#This Row],[Työttömät 2022]]</f>
        <v>2475.5743413631849</v>
      </c>
      <c r="Q266" s="45">
        <v>968031.26722344267</v>
      </c>
      <c r="R266" s="26">
        <f>Taulukko8[[#This Row],[Toimintamenot, arvio]]/Taulukko8[[#This Row],[Työttömät 2022]]</f>
        <v>1149.6808399328297</v>
      </c>
      <c r="S266" s="45">
        <f>Taulukko8[[#This Row],[Palvelut yhteensä, €]]+Taulukko8[[#This Row],[Toimintamenot, arvio]]</f>
        <v>3052464.8626512447</v>
      </c>
      <c r="T266" s="45">
        <f>(Taulukko8[[#This Row],[Palvelut + toimintamenot]]/$S$5)*$T$1</f>
        <v>3229340.1698064371</v>
      </c>
    </row>
    <row r="267" spans="1:20" x14ac:dyDescent="0.3">
      <c r="A267" s="30">
        <v>853</v>
      </c>
      <c r="B267" s="31" t="s">
        <v>312</v>
      </c>
      <c r="C267" s="26">
        <v>197900</v>
      </c>
      <c r="D267" s="26">
        <v>97378</v>
      </c>
      <c r="E267" s="26">
        <v>11825</v>
      </c>
      <c r="F267" s="26">
        <v>3470478</v>
      </c>
      <c r="G267" s="26">
        <v>2477474.9917665441</v>
      </c>
      <c r="H267" s="26">
        <v>1486484.9950599263</v>
      </c>
      <c r="I267" s="26">
        <v>1585002.2494246014</v>
      </c>
      <c r="J267" s="26">
        <v>1187545.9686368159</v>
      </c>
      <c r="K267" s="26">
        <v>111206.7261904762</v>
      </c>
      <c r="L267" s="26">
        <v>3129249.01</v>
      </c>
      <c r="M267" s="26">
        <v>1573838.06</v>
      </c>
      <c r="N267" s="26">
        <v>8762731</v>
      </c>
      <c r="O267" s="45">
        <f>SUM(Taulukko8[[#This Row],[Muiden kuin pakolaisten osuus kotoutumiskoulutuksista,  €]:[Palkkatuki, yksityinen, €]])</f>
        <v>17836058.009311818</v>
      </c>
      <c r="P267" s="26">
        <f>Taulukko8[[#This Row],[Palvelut yhteensä, €]]/Taulukko8[[#This Row],[Työttömät 2022]]</f>
        <v>1508.3347153752065</v>
      </c>
      <c r="Q267" s="45">
        <v>9741025.5419584736</v>
      </c>
      <c r="R267" s="26">
        <f>Taulukko8[[#This Row],[Toimintamenot, arvio]]/Taulukko8[[#This Row],[Työttömät 2022]]</f>
        <v>823.76537352714365</v>
      </c>
      <c r="S267" s="45">
        <f>Taulukko8[[#This Row],[Palvelut yhteensä, €]]+Taulukko8[[#This Row],[Toimintamenot, arvio]]</f>
        <v>27577083.551270291</v>
      </c>
      <c r="T267" s="45">
        <f>(Taulukko8[[#This Row],[Palvelut + toimintamenot]]/$S$5)*$T$1</f>
        <v>29175039.741776202</v>
      </c>
    </row>
    <row r="268" spans="1:20" x14ac:dyDescent="0.3">
      <c r="A268" s="30">
        <v>854</v>
      </c>
      <c r="B268" s="31" t="s">
        <v>313</v>
      </c>
      <c r="C268" s="26">
        <v>3262</v>
      </c>
      <c r="D268" s="26">
        <v>1234</v>
      </c>
      <c r="E268" s="26">
        <v>137</v>
      </c>
      <c r="F268" s="26">
        <v>37798</v>
      </c>
      <c r="G268" s="26">
        <v>1466.2729163546383</v>
      </c>
      <c r="H268" s="26">
        <v>879.76374981278298</v>
      </c>
      <c r="I268" s="26">
        <v>2982.2273773320744</v>
      </c>
      <c r="J268" s="26">
        <v>26911.231298969073</v>
      </c>
      <c r="K268" s="26">
        <v>6945.5681356335517</v>
      </c>
      <c r="L268" s="26">
        <v>215722.84</v>
      </c>
      <c r="M268" s="26">
        <v>40608.92</v>
      </c>
      <c r="N268" s="26">
        <v>54084.310000000005</v>
      </c>
      <c r="O268" s="45">
        <f>SUM(Taulukko8[[#This Row],[Muiden kuin pakolaisten osuus kotoutumiskoulutuksista,  €]:[Palkkatuki, yksityinen, €]])</f>
        <v>348134.86056174745</v>
      </c>
      <c r="P268" s="26">
        <f>Taulukko8[[#This Row],[Palvelut yhteensä, €]]/Taulukko8[[#This Row],[Työttömät 2022]]</f>
        <v>2541.1303690638501</v>
      </c>
      <c r="Q268" s="45">
        <v>134980.78317837516</v>
      </c>
      <c r="R268" s="26">
        <f>Taulukko8[[#This Row],[Toimintamenot, arvio]]/Taulukko8[[#This Row],[Työttömät 2022]]</f>
        <v>985.26119108303033</v>
      </c>
      <c r="S268" s="45">
        <f>Taulukko8[[#This Row],[Palvelut yhteensä, €]]+Taulukko8[[#This Row],[Toimintamenot, arvio]]</f>
        <v>483115.64374012261</v>
      </c>
      <c r="T268" s="45">
        <f>(Taulukko8[[#This Row],[Palvelut + toimintamenot]]/$S$5)*$T$1</f>
        <v>511109.81622792425</v>
      </c>
    </row>
    <row r="269" spans="1:20" x14ac:dyDescent="0.3">
      <c r="A269" s="30">
        <v>857</v>
      </c>
      <c r="B269" s="31" t="s">
        <v>314</v>
      </c>
      <c r="C269" s="26">
        <v>2394</v>
      </c>
      <c r="D269" s="26">
        <v>885</v>
      </c>
      <c r="E269" s="26">
        <v>105</v>
      </c>
      <c r="F269" s="26">
        <v>30261</v>
      </c>
      <c r="G269" s="26">
        <v>7086.7928236599864</v>
      </c>
      <c r="H269" s="26">
        <v>4252.0756941959917</v>
      </c>
      <c r="I269" s="26">
        <v>30741.536217274926</v>
      </c>
      <c r="J269" s="26">
        <v>7486.3964021164029</v>
      </c>
      <c r="K269" s="26">
        <v>1229.2254224628887</v>
      </c>
      <c r="L269" s="26">
        <v>63793.380000000005</v>
      </c>
      <c r="M269" s="26">
        <v>16442.66</v>
      </c>
      <c r="N269" s="26">
        <v>19748.16</v>
      </c>
      <c r="O269" s="45">
        <f>SUM(Taulukko8[[#This Row],[Muiden kuin pakolaisten osuus kotoutumiskoulutuksista,  €]:[Palkkatuki, yksityinen, €]])</f>
        <v>143693.43373605021</v>
      </c>
      <c r="P269" s="26">
        <f>Taulukko8[[#This Row],[Palvelut yhteensä, €]]/Taulukko8[[#This Row],[Työttömät 2022]]</f>
        <v>1368.5088927242878</v>
      </c>
      <c r="Q269" s="45">
        <v>93680.556554577153</v>
      </c>
      <c r="R269" s="26">
        <f>Taulukko8[[#This Row],[Toimintamenot, arvio]]/Taulukko8[[#This Row],[Työttömät 2022]]</f>
        <v>892.19577671025866</v>
      </c>
      <c r="S269" s="45">
        <f>Taulukko8[[#This Row],[Palvelut yhteensä, €]]+Taulukko8[[#This Row],[Toimintamenot, arvio]]</f>
        <v>237373.99029062735</v>
      </c>
      <c r="T269" s="45">
        <f>(Taulukko8[[#This Row],[Palvelut + toimintamenot]]/$S$5)*$T$1</f>
        <v>251128.6440974664</v>
      </c>
    </row>
    <row r="270" spans="1:20" x14ac:dyDescent="0.3">
      <c r="A270" s="30">
        <v>858</v>
      </c>
      <c r="B270" s="31" t="s">
        <v>315</v>
      </c>
      <c r="C270" s="26">
        <v>40384</v>
      </c>
      <c r="D270" s="26">
        <v>20470</v>
      </c>
      <c r="E270" s="26">
        <v>1307</v>
      </c>
      <c r="F270" s="26">
        <v>364066</v>
      </c>
      <c r="G270" s="26">
        <v>395709.27556721796</v>
      </c>
      <c r="H270" s="26">
        <v>237425.56534033077</v>
      </c>
      <c r="I270" s="26">
        <v>208317.2180461415</v>
      </c>
      <c r="J270" s="26">
        <v>113965.46577481367</v>
      </c>
      <c r="K270" s="26">
        <v>34779.263009116738</v>
      </c>
      <c r="L270" s="26">
        <v>254071.56</v>
      </c>
      <c r="M270" s="26">
        <v>301644.02</v>
      </c>
      <c r="N270" s="26">
        <v>508079.5</v>
      </c>
      <c r="O270" s="45">
        <f>SUM(Taulukko8[[#This Row],[Muiden kuin pakolaisten osuus kotoutumiskoulutuksista,  €]:[Palkkatuki, yksityinen, €]])</f>
        <v>1658282.5921704026</v>
      </c>
      <c r="P270" s="26">
        <f>Taulukko8[[#This Row],[Palvelut yhteensä, €]]/Taulukko8[[#This Row],[Työttömät 2022]]</f>
        <v>1268.7701546827871</v>
      </c>
      <c r="Q270" s="45">
        <v>1087019.1700875617</v>
      </c>
      <c r="R270" s="26">
        <f>Taulukko8[[#This Row],[Toimintamenot, arvio]]/Taulukko8[[#This Row],[Työttömät 2022]]</f>
        <v>831.69026020471438</v>
      </c>
      <c r="S270" s="45">
        <f>Taulukko8[[#This Row],[Palvelut yhteensä, €]]+Taulukko8[[#This Row],[Toimintamenot, arvio]]</f>
        <v>2745301.7622579644</v>
      </c>
      <c r="T270" s="45">
        <f>(Taulukko8[[#This Row],[Palvelut + toimintamenot]]/$S$5)*$T$1</f>
        <v>2904378.4803471342</v>
      </c>
    </row>
    <row r="271" spans="1:20" x14ac:dyDescent="0.3">
      <c r="A271" s="30">
        <v>859</v>
      </c>
      <c r="B271" s="31" t="s">
        <v>316</v>
      </c>
      <c r="C271" s="26">
        <v>6562</v>
      </c>
      <c r="D271" s="26">
        <v>2820</v>
      </c>
      <c r="E271" s="26">
        <v>184</v>
      </c>
      <c r="F271" s="26">
        <v>60283</v>
      </c>
      <c r="G271" s="26">
        <v>25112.766760372237</v>
      </c>
      <c r="H271" s="26">
        <v>15067.660056223342</v>
      </c>
      <c r="I271" s="26">
        <v>69143.270628150436</v>
      </c>
      <c r="J271" s="26">
        <v>3222.3532947976878</v>
      </c>
      <c r="K271" s="26">
        <v>2131.6289358062968</v>
      </c>
      <c r="L271" s="26">
        <v>161450.36000000002</v>
      </c>
      <c r="M271" s="26">
        <v>18444.36</v>
      </c>
      <c r="N271" s="26">
        <v>83837.009999999995</v>
      </c>
      <c r="O271" s="45">
        <f>SUM(Taulukko8[[#This Row],[Muiden kuin pakolaisten osuus kotoutumiskoulutuksista,  €]:[Palkkatuki, yksityinen, €]])</f>
        <v>353296.6429149778</v>
      </c>
      <c r="P271" s="26">
        <f>Taulukko8[[#This Row],[Palvelut yhteensä, €]]/Taulukko8[[#This Row],[Työttömät 2022]]</f>
        <v>1920.0904506248794</v>
      </c>
      <c r="Q271" s="45">
        <v>170877.49208223567</v>
      </c>
      <c r="R271" s="26">
        <f>Taulukko8[[#This Row],[Toimintamenot, arvio]]/Taulukko8[[#This Row],[Työttömät 2022]]</f>
        <v>928.68202218606336</v>
      </c>
      <c r="S271" s="45">
        <f>Taulukko8[[#This Row],[Palvelut yhteensä, €]]+Taulukko8[[#This Row],[Toimintamenot, arvio]]</f>
        <v>524174.13499721349</v>
      </c>
      <c r="T271" s="45">
        <f>(Taulukko8[[#This Row],[Palvelut + toimintamenot]]/$S$5)*$T$1</f>
        <v>554547.44486388704</v>
      </c>
    </row>
    <row r="272" spans="1:20" x14ac:dyDescent="0.3">
      <c r="A272" s="30">
        <v>886</v>
      </c>
      <c r="B272" s="31" t="s">
        <v>317</v>
      </c>
      <c r="C272" s="26">
        <v>12599</v>
      </c>
      <c r="D272" s="26">
        <v>5685</v>
      </c>
      <c r="E272" s="26">
        <v>423</v>
      </c>
      <c r="F272" s="26">
        <v>137835</v>
      </c>
      <c r="G272" s="26">
        <v>64833.510386026195</v>
      </c>
      <c r="H272" s="26">
        <v>38900.106231615719</v>
      </c>
      <c r="I272" s="26">
        <v>155555.2675633188</v>
      </c>
      <c r="J272" s="26">
        <v>17997.380372670807</v>
      </c>
      <c r="K272" s="26">
        <v>11788.922502872903</v>
      </c>
      <c r="L272" s="26">
        <v>106356.29000000001</v>
      </c>
      <c r="M272" s="26">
        <v>82077.48000000001</v>
      </c>
      <c r="N272" s="26">
        <v>105449.22</v>
      </c>
      <c r="O272" s="45">
        <f>SUM(Taulukko8[[#This Row],[Muiden kuin pakolaisten osuus kotoutumiskoulutuksista,  €]:[Palkkatuki, yksityinen, €]])</f>
        <v>518124.66667047818</v>
      </c>
      <c r="P272" s="26">
        <f>Taulukko8[[#This Row],[Palvelut yhteensä, €]]/Taulukko8[[#This Row],[Työttömät 2022]]</f>
        <v>1224.8810086772535</v>
      </c>
      <c r="Q272" s="45">
        <v>460805.10498534405</v>
      </c>
      <c r="R272" s="26">
        <f>Taulukko8[[#This Row],[Toimintamenot, arvio]]/Taulukko8[[#This Row],[Työttömät 2022]]</f>
        <v>1089.3737706509316</v>
      </c>
      <c r="S272" s="45">
        <f>Taulukko8[[#This Row],[Palvelut yhteensä, €]]+Taulukko8[[#This Row],[Toimintamenot, arvio]]</f>
        <v>978929.77165582217</v>
      </c>
      <c r="T272" s="45">
        <f>(Taulukko8[[#This Row],[Palvelut + toimintamenot]]/$S$5)*$T$1</f>
        <v>1035653.9312566622</v>
      </c>
    </row>
    <row r="273" spans="1:20" x14ac:dyDescent="0.3">
      <c r="A273" s="30">
        <v>887</v>
      </c>
      <c r="B273" s="31" t="s">
        <v>318</v>
      </c>
      <c r="C273" s="26">
        <v>4569</v>
      </c>
      <c r="D273" s="26">
        <v>1920</v>
      </c>
      <c r="E273" s="26">
        <v>183</v>
      </c>
      <c r="F273" s="26">
        <v>74628</v>
      </c>
      <c r="G273" s="26">
        <v>585.80747763555303</v>
      </c>
      <c r="H273" s="26">
        <v>351.48448658133179</v>
      </c>
      <c r="I273" s="26">
        <v>852.91725355961444</v>
      </c>
      <c r="J273" s="26">
        <v>15640.815283018868</v>
      </c>
      <c r="K273" s="26">
        <v>1606.0708144881296</v>
      </c>
      <c r="L273" s="26">
        <v>85228.02</v>
      </c>
      <c r="M273" s="26">
        <v>38237.82</v>
      </c>
      <c r="N273" s="26">
        <v>82890.429999999993</v>
      </c>
      <c r="O273" s="45">
        <f>SUM(Taulukko8[[#This Row],[Muiden kuin pakolaisten osuus kotoutumiskoulutuksista,  €]:[Palkkatuki, yksityinen, €]])</f>
        <v>224807.55783764794</v>
      </c>
      <c r="P273" s="26">
        <f>Taulukko8[[#This Row],[Palvelut yhteensä, €]]/Taulukko8[[#This Row],[Työttömät 2022]]</f>
        <v>1228.4566002057265</v>
      </c>
      <c r="Q273" s="45">
        <v>204646.3477887231</v>
      </c>
      <c r="R273" s="26">
        <f>Taulukko8[[#This Row],[Toimintamenot, arvio]]/Taulukko8[[#This Row],[Työttömät 2022]]</f>
        <v>1118.2860534902902</v>
      </c>
      <c r="S273" s="45">
        <f>Taulukko8[[#This Row],[Palvelut yhteensä, €]]+Taulukko8[[#This Row],[Toimintamenot, arvio]]</f>
        <v>429453.90562637104</v>
      </c>
      <c r="T273" s="45">
        <f>(Taulukko8[[#This Row],[Palvelut + toimintamenot]]/$S$5)*$T$1</f>
        <v>454338.64464370598</v>
      </c>
    </row>
    <row r="274" spans="1:20" x14ac:dyDescent="0.3">
      <c r="A274" s="30">
        <v>889</v>
      </c>
      <c r="B274" s="31" t="s">
        <v>319</v>
      </c>
      <c r="C274" s="26">
        <v>2523</v>
      </c>
      <c r="D274" s="26">
        <v>986</v>
      </c>
      <c r="E274" s="26">
        <v>94</v>
      </c>
      <c r="F274" s="26">
        <v>32253</v>
      </c>
      <c r="G274" s="26">
        <v>26110.838259822929</v>
      </c>
      <c r="H274" s="26">
        <v>15666.502955893757</v>
      </c>
      <c r="I274" s="26">
        <v>71891.272409525656</v>
      </c>
      <c r="J274" s="26">
        <v>1611.1766473988439</v>
      </c>
      <c r="K274" s="26">
        <v>1088.9843476401734</v>
      </c>
      <c r="L274" s="26">
        <v>215574.27000000002</v>
      </c>
      <c r="M274" s="26">
        <v>21243.16</v>
      </c>
      <c r="N274" s="26">
        <v>21038.07</v>
      </c>
      <c r="O274" s="45">
        <f>SUM(Taulukko8[[#This Row],[Muiden kuin pakolaisten osuus kotoutumiskoulutuksista,  €]:[Palkkatuki, yksityinen, €]])</f>
        <v>348113.43636045844</v>
      </c>
      <c r="P274" s="26">
        <f>Taulukko8[[#This Row],[Palvelut yhteensä, €]]/Taulukko8[[#This Row],[Työttömät 2022]]</f>
        <v>3703.3344293665791</v>
      </c>
      <c r="Q274" s="45">
        <v>91423.979432482578</v>
      </c>
      <c r="R274" s="26">
        <f>Taulukko8[[#This Row],[Toimintamenot, arvio]]/Taulukko8[[#This Row],[Työttömät 2022]]</f>
        <v>972.59552587747419</v>
      </c>
      <c r="S274" s="45">
        <f>Taulukko8[[#This Row],[Palvelut yhteensä, €]]+Taulukko8[[#This Row],[Toimintamenot, arvio]]</f>
        <v>439537.415792941</v>
      </c>
      <c r="T274" s="45">
        <f>(Taulukko8[[#This Row],[Palvelut + toimintamenot]]/$S$5)*$T$1</f>
        <v>465006.44456893526</v>
      </c>
    </row>
    <row r="275" spans="1:20" x14ac:dyDescent="0.3">
      <c r="A275" s="30">
        <v>890</v>
      </c>
      <c r="B275" s="31" t="s">
        <v>320</v>
      </c>
      <c r="C275" s="26">
        <v>1180</v>
      </c>
      <c r="D275" s="26">
        <v>534</v>
      </c>
      <c r="E275" s="26">
        <v>47</v>
      </c>
      <c r="F275" s="26">
        <v>12363</v>
      </c>
      <c r="G275" s="26">
        <v>2312.1995988669296</v>
      </c>
      <c r="H275" s="26">
        <v>1387.3197593201578</v>
      </c>
      <c r="I275" s="26">
        <v>4702.7431719467331</v>
      </c>
      <c r="J275" s="26">
        <v>0</v>
      </c>
      <c r="K275" s="26">
        <v>2382.7861487209998</v>
      </c>
      <c r="L275" s="26">
        <v>3414.73</v>
      </c>
      <c r="M275" s="26">
        <v>4384.32</v>
      </c>
      <c r="N275" s="26">
        <v>21434.95</v>
      </c>
      <c r="O275" s="45">
        <f>SUM(Taulukko8[[#This Row],[Muiden kuin pakolaisten osuus kotoutumiskoulutuksista,  €]:[Palkkatuki, yksityinen, €]])</f>
        <v>37706.849079987893</v>
      </c>
      <c r="P275" s="26">
        <f>Taulukko8[[#This Row],[Palvelut yhteensä, €]]/Taulukko8[[#This Row],[Työttömät 2022]]</f>
        <v>802.27338468059349</v>
      </c>
      <c r="Q275" s="45">
        <v>44149.622266634527</v>
      </c>
      <c r="R275" s="26">
        <f>Taulukko8[[#This Row],[Toimintamenot, arvio]]/Taulukko8[[#This Row],[Työttömät 2022]]</f>
        <v>939.35366524754318</v>
      </c>
      <c r="S275" s="45">
        <f>Taulukko8[[#This Row],[Palvelut yhteensä, €]]+Taulukko8[[#This Row],[Toimintamenot, arvio]]</f>
        <v>81856.47134662242</v>
      </c>
      <c r="T275" s="45">
        <f>(Taulukko8[[#This Row],[Palvelut + toimintamenot]]/$S$5)*$T$1</f>
        <v>86599.65076507401</v>
      </c>
    </row>
    <row r="276" spans="1:20" x14ac:dyDescent="0.3">
      <c r="A276" s="30">
        <v>892</v>
      </c>
      <c r="B276" s="31" t="s">
        <v>321</v>
      </c>
      <c r="C276" s="26">
        <v>3592</v>
      </c>
      <c r="D276" s="26">
        <v>1567</v>
      </c>
      <c r="E276" s="26">
        <v>150</v>
      </c>
      <c r="F276" s="26">
        <v>45325</v>
      </c>
      <c r="G276" s="26">
        <v>5252.6823578703543</v>
      </c>
      <c r="H276" s="26">
        <v>3151.6094147222125</v>
      </c>
      <c r="I276" s="26">
        <v>18206.547513710528</v>
      </c>
      <c r="J276" s="26">
        <v>8331.2016519823792</v>
      </c>
      <c r="K276" s="26">
        <v>1813.2283184606806</v>
      </c>
      <c r="L276" s="26">
        <v>58596.61</v>
      </c>
      <c r="M276" s="26">
        <v>44995.24</v>
      </c>
      <c r="N276" s="26">
        <v>59136.639999999999</v>
      </c>
      <c r="O276" s="45">
        <f>SUM(Taulukko8[[#This Row],[Muiden kuin pakolaisten osuus kotoutumiskoulutuksista,  €]:[Palkkatuki, yksityinen, €]])</f>
        <v>194231.07689887582</v>
      </c>
      <c r="P276" s="26">
        <f>Taulukko8[[#This Row],[Palvelut yhteensä, €]]/Taulukko8[[#This Row],[Työttömät 2022]]</f>
        <v>1294.8738459925055</v>
      </c>
      <c r="Q276" s="45">
        <v>130830.86252443674</v>
      </c>
      <c r="R276" s="26">
        <f>Taulukko8[[#This Row],[Toimintamenot, arvio]]/Taulukko8[[#This Row],[Työttömät 2022]]</f>
        <v>872.20575016291161</v>
      </c>
      <c r="S276" s="45">
        <f>Taulukko8[[#This Row],[Palvelut yhteensä, €]]+Taulukko8[[#This Row],[Toimintamenot, arvio]]</f>
        <v>325061.93942331255</v>
      </c>
      <c r="T276" s="45">
        <f>(Taulukko8[[#This Row],[Palvelut + toimintamenot]]/$S$5)*$T$1</f>
        <v>343897.67806962831</v>
      </c>
    </row>
    <row r="277" spans="1:20" x14ac:dyDescent="0.3">
      <c r="A277" s="30">
        <v>893</v>
      </c>
      <c r="B277" s="31" t="s">
        <v>322</v>
      </c>
      <c r="C277" s="26">
        <v>7434</v>
      </c>
      <c r="D277" s="26">
        <v>3416</v>
      </c>
      <c r="E277" s="26">
        <v>130</v>
      </c>
      <c r="F277" s="26">
        <v>55948</v>
      </c>
      <c r="G277" s="26">
        <v>42991.286390784982</v>
      </c>
      <c r="H277" s="26">
        <v>25794.77183447099</v>
      </c>
      <c r="I277" s="26">
        <v>114784.26097269624</v>
      </c>
      <c r="J277" s="26">
        <v>11272.893756613756</v>
      </c>
      <c r="K277" s="26">
        <v>5654.9639638304188</v>
      </c>
      <c r="L277" s="26">
        <v>11777.62</v>
      </c>
      <c r="M277" s="26">
        <v>22361.56</v>
      </c>
      <c r="N277" s="26">
        <v>26983.269999999997</v>
      </c>
      <c r="O277" s="45">
        <f>SUM(Taulukko8[[#This Row],[Muiden kuin pakolaisten osuus kotoutumiskoulutuksista,  €]:[Palkkatuki, yksityinen, €]])</f>
        <v>218629.34052761138</v>
      </c>
      <c r="P277" s="26">
        <f>Taulukko8[[#This Row],[Palvelut yhteensä, €]]/Taulukko8[[#This Row],[Työttömät 2022]]</f>
        <v>1681.7641579047029</v>
      </c>
      <c r="Q277" s="45">
        <v>179361.62868403029</v>
      </c>
      <c r="R277" s="26">
        <f>Taulukko8[[#This Row],[Toimintamenot, arvio]]/Taulukko8[[#This Row],[Työttömät 2022]]</f>
        <v>1379.7048360310023</v>
      </c>
      <c r="S277" s="45">
        <f>Taulukko8[[#This Row],[Palvelut yhteensä, €]]+Taulukko8[[#This Row],[Toimintamenot, arvio]]</f>
        <v>397990.9692116417</v>
      </c>
      <c r="T277" s="45">
        <f>(Taulukko8[[#This Row],[Palvelut + toimintamenot]]/$S$5)*$T$1</f>
        <v>421052.58600062574</v>
      </c>
    </row>
    <row r="278" spans="1:20" x14ac:dyDescent="0.3">
      <c r="A278" s="30">
        <v>895</v>
      </c>
      <c r="B278" s="31" t="s">
        <v>323</v>
      </c>
      <c r="C278" s="26">
        <v>15092</v>
      </c>
      <c r="D278" s="26">
        <v>7157</v>
      </c>
      <c r="E278" s="26">
        <v>597</v>
      </c>
      <c r="F278" s="26">
        <v>179139</v>
      </c>
      <c r="G278" s="26">
        <v>202921.79608359616</v>
      </c>
      <c r="H278" s="26">
        <v>121753.07765015769</v>
      </c>
      <c r="I278" s="26">
        <v>129822.30065638054</v>
      </c>
      <c r="J278" s="26">
        <v>39837.804059701491</v>
      </c>
      <c r="K278" s="26">
        <v>5614.4114617940204</v>
      </c>
      <c r="L278" s="26">
        <v>239288</v>
      </c>
      <c r="M278" s="26">
        <v>83567.360000000001</v>
      </c>
      <c r="N278" s="26">
        <v>168534.8</v>
      </c>
      <c r="O278" s="45">
        <f>SUM(Taulukko8[[#This Row],[Muiden kuin pakolaisten osuus kotoutumiskoulutuksista,  €]:[Palkkatuki, yksityinen, €]])</f>
        <v>788417.75382803357</v>
      </c>
      <c r="P278" s="26">
        <f>Taulukko8[[#This Row],[Palvelut yhteensä, €]]/Taulukko8[[#This Row],[Työttömät 2022]]</f>
        <v>1320.6327534807933</v>
      </c>
      <c r="Q278" s="45">
        <v>502811.88198308682</v>
      </c>
      <c r="R278" s="26">
        <f>Taulukko8[[#This Row],[Toimintamenot, arvio]]/Taulukko8[[#This Row],[Työttömät 2022]]</f>
        <v>842.23095809562278</v>
      </c>
      <c r="S278" s="45">
        <f>Taulukko8[[#This Row],[Palvelut yhteensä, €]]+Taulukko8[[#This Row],[Toimintamenot, arvio]]</f>
        <v>1291229.6358111203</v>
      </c>
      <c r="T278" s="45">
        <f>(Taulukko8[[#This Row],[Palvelut + toimintamenot]]/$S$5)*$T$1</f>
        <v>1366050.0346423821</v>
      </c>
    </row>
    <row r="279" spans="1:20" x14ac:dyDescent="0.3">
      <c r="A279" s="30">
        <v>905</v>
      </c>
      <c r="B279" s="31" t="s">
        <v>324</v>
      </c>
      <c r="C279" s="26">
        <v>67988</v>
      </c>
      <c r="D279" s="26">
        <v>32771</v>
      </c>
      <c r="E279" s="26">
        <v>2337</v>
      </c>
      <c r="F279" s="26">
        <v>886849</v>
      </c>
      <c r="G279" s="26">
        <v>587899.67966170097</v>
      </c>
      <c r="H279" s="26">
        <v>352739.80779702059</v>
      </c>
      <c r="I279" s="26">
        <v>1569658.3173309658</v>
      </c>
      <c r="J279" s="26">
        <v>667918.95507936506</v>
      </c>
      <c r="K279" s="26">
        <v>101658.85218055143</v>
      </c>
      <c r="L279" s="26">
        <v>944971.79</v>
      </c>
      <c r="M279" s="26">
        <v>298494.33999999997</v>
      </c>
      <c r="N279" s="26">
        <v>1876476.94</v>
      </c>
      <c r="O279" s="45">
        <f>SUM(Taulukko8[[#This Row],[Muiden kuin pakolaisten osuus kotoutumiskoulutuksista,  €]:[Palkkatuki, yksityinen, €]])</f>
        <v>5811919.0023879027</v>
      </c>
      <c r="P279" s="26">
        <f>Taulukko8[[#This Row],[Palvelut yhteensä, €]]/Taulukko8[[#This Row],[Työttömät 2022]]</f>
        <v>2486.9144212186147</v>
      </c>
      <c r="Q279" s="45">
        <v>2843116.4838207546</v>
      </c>
      <c r="R279" s="26">
        <f>Taulukko8[[#This Row],[Toimintamenot, arvio]]/Taulukko8[[#This Row],[Työttömät 2022]]</f>
        <v>1216.5667453233866</v>
      </c>
      <c r="S279" s="45">
        <f>Taulukko8[[#This Row],[Palvelut yhteensä, €]]+Taulukko8[[#This Row],[Toimintamenot, arvio]]</f>
        <v>8655035.4862086568</v>
      </c>
      <c r="T279" s="45">
        <f>(Taulukko8[[#This Row],[Palvelut + toimintamenot]]/$S$5)*$T$1</f>
        <v>9156552.1715580188</v>
      </c>
    </row>
    <row r="280" spans="1:20" x14ac:dyDescent="0.3">
      <c r="A280" s="30">
        <v>908</v>
      </c>
      <c r="B280" s="31" t="s">
        <v>325</v>
      </c>
      <c r="C280" s="26">
        <v>20703</v>
      </c>
      <c r="D280" s="26">
        <v>9009</v>
      </c>
      <c r="E280" s="26">
        <v>805</v>
      </c>
      <c r="F280" s="26">
        <v>275686</v>
      </c>
      <c r="G280" s="26">
        <v>53113.211305623467</v>
      </c>
      <c r="H280" s="26">
        <v>31867.926783374078</v>
      </c>
      <c r="I280" s="26">
        <v>77331.164322738376</v>
      </c>
      <c r="J280" s="26">
        <v>15640.815283018868</v>
      </c>
      <c r="K280" s="26">
        <v>7064.9563150980575</v>
      </c>
      <c r="L280" s="26">
        <v>270041.06</v>
      </c>
      <c r="M280" s="26">
        <v>95693.56</v>
      </c>
      <c r="N280" s="26">
        <v>499423.65</v>
      </c>
      <c r="O280" s="45">
        <f>SUM(Taulukko8[[#This Row],[Muiden kuin pakolaisten osuus kotoutumiskoulutuksista,  €]:[Palkkatuki, yksityinen, €]])</f>
        <v>997063.13270422933</v>
      </c>
      <c r="P280" s="26">
        <f>Taulukko8[[#This Row],[Palvelut yhteensä, €]]/Taulukko8[[#This Row],[Työttömät 2022]]</f>
        <v>1238.5877424897258</v>
      </c>
      <c r="Q280" s="45">
        <v>755991.49161818507</v>
      </c>
      <c r="R280" s="26">
        <f>Taulukko8[[#This Row],[Toimintamenot, arvio]]/Taulukko8[[#This Row],[Työttömät 2022]]</f>
        <v>939.11986536420511</v>
      </c>
      <c r="S280" s="45">
        <f>Taulukko8[[#This Row],[Palvelut yhteensä, €]]+Taulukko8[[#This Row],[Toimintamenot, arvio]]</f>
        <v>1753054.6243224144</v>
      </c>
      <c r="T280" s="45">
        <f>(Taulukko8[[#This Row],[Palvelut + toimintamenot]]/$S$5)*$T$1</f>
        <v>1854635.5070152101</v>
      </c>
    </row>
    <row r="281" spans="1:20" x14ac:dyDescent="0.3">
      <c r="A281" s="30">
        <v>915</v>
      </c>
      <c r="B281" s="31" t="s">
        <v>326</v>
      </c>
      <c r="C281" s="26">
        <v>19759</v>
      </c>
      <c r="D281" s="26">
        <v>8264</v>
      </c>
      <c r="E281" s="26">
        <v>998</v>
      </c>
      <c r="F281" s="26">
        <v>339495</v>
      </c>
      <c r="G281" s="26">
        <v>141145.29040456138</v>
      </c>
      <c r="H281" s="26">
        <v>84687.17424273683</v>
      </c>
      <c r="I281" s="26">
        <v>612268.92966072552</v>
      </c>
      <c r="J281" s="26">
        <v>172187.11724867727</v>
      </c>
      <c r="K281" s="26">
        <v>11683.494967790122</v>
      </c>
      <c r="L281" s="26">
        <v>566353.62</v>
      </c>
      <c r="M281" s="26">
        <v>40460.380000000005</v>
      </c>
      <c r="N281" s="26">
        <v>570195.82000000007</v>
      </c>
      <c r="O281" s="45">
        <f>SUM(Taulukko8[[#This Row],[Muiden kuin pakolaisten osuus kotoutumiskoulutuksista,  €]:[Palkkatuki, yksityinen, €]])</f>
        <v>2057836.5361199297</v>
      </c>
      <c r="P281" s="26">
        <f>Taulukko8[[#This Row],[Palvelut yhteensä, €]]/Taulukko8[[#This Row],[Työttömät 2022]]</f>
        <v>2061.960457033998</v>
      </c>
      <c r="Q281" s="45">
        <v>1050992.3845046815</v>
      </c>
      <c r="R281" s="26">
        <f>Taulukko8[[#This Row],[Toimintamenot, arvio]]/Taulukko8[[#This Row],[Työttömät 2022]]</f>
        <v>1053.0985816680175</v>
      </c>
      <c r="S281" s="45">
        <f>Taulukko8[[#This Row],[Palvelut yhteensä, €]]+Taulukko8[[#This Row],[Toimintamenot, arvio]]</f>
        <v>3108828.920624611</v>
      </c>
      <c r="T281" s="45">
        <f>(Taulukko8[[#This Row],[Palvelut + toimintamenot]]/$S$5)*$T$1</f>
        <v>3288970.2473787619</v>
      </c>
    </row>
    <row r="282" spans="1:20" x14ac:dyDescent="0.3">
      <c r="A282" s="30">
        <v>918</v>
      </c>
      <c r="B282" s="31" t="s">
        <v>327</v>
      </c>
      <c r="C282" s="26">
        <v>2228</v>
      </c>
      <c r="D282" s="26">
        <v>1023</v>
      </c>
      <c r="E282" s="26">
        <v>71</v>
      </c>
      <c r="F282" s="26">
        <v>19429</v>
      </c>
      <c r="G282" s="26">
        <v>4506.4278686102343</v>
      </c>
      <c r="H282" s="26">
        <v>2703.8567211661407</v>
      </c>
      <c r="I282" s="26">
        <v>2883.0556644787316</v>
      </c>
      <c r="J282" s="26">
        <v>7588.1531542288549</v>
      </c>
      <c r="K282" s="26">
        <v>667.71057585825031</v>
      </c>
      <c r="L282" s="26">
        <v>4088.03</v>
      </c>
      <c r="M282" s="26">
        <v>9140.1200000000008</v>
      </c>
      <c r="N282" s="26">
        <v>17164.39</v>
      </c>
      <c r="O282" s="45">
        <f>SUM(Taulukko8[[#This Row],[Muiden kuin pakolaisten osuus kotoutumiskoulutuksista,  €]:[Palkkatuki, yksityinen, €]])</f>
        <v>44235.316115731977</v>
      </c>
      <c r="P282" s="26">
        <f>Taulukko8[[#This Row],[Palvelut yhteensä, €]]/Taulukko8[[#This Row],[Työttömät 2022]]</f>
        <v>623.03262134833767</v>
      </c>
      <c r="Q282" s="45">
        <v>54533.809248959711</v>
      </c>
      <c r="R282" s="26">
        <f>Taulukko8[[#This Row],[Toimintamenot, arvio]]/Taulukko8[[#This Row],[Työttömät 2022]]</f>
        <v>768.08182040788324</v>
      </c>
      <c r="S282" s="45">
        <f>Taulukko8[[#This Row],[Palvelut yhteensä, €]]+Taulukko8[[#This Row],[Toimintamenot, arvio]]</f>
        <v>98769.125364691688</v>
      </c>
      <c r="T282" s="45">
        <f>(Taulukko8[[#This Row],[Palvelut + toimintamenot]]/$S$5)*$T$1</f>
        <v>104492.30979838768</v>
      </c>
    </row>
    <row r="283" spans="1:20" x14ac:dyDescent="0.3">
      <c r="A283" s="30">
        <v>921</v>
      </c>
      <c r="B283" s="31" t="s">
        <v>328</v>
      </c>
      <c r="C283" s="26">
        <v>1894</v>
      </c>
      <c r="D283" s="26">
        <v>707</v>
      </c>
      <c r="E283" s="26">
        <v>66</v>
      </c>
      <c r="F283" s="26">
        <v>21362</v>
      </c>
      <c r="G283" s="26">
        <v>2791.766869926661</v>
      </c>
      <c r="H283" s="26">
        <v>1675.0601219559965</v>
      </c>
      <c r="I283" s="26">
        <v>12110.302146199212</v>
      </c>
      <c r="J283" s="26">
        <v>7486.3964021164029</v>
      </c>
      <c r="K283" s="26">
        <v>772.65597983381565</v>
      </c>
      <c r="L283" s="26">
        <v>48504.840000000004</v>
      </c>
      <c r="M283" s="26">
        <v>8800.32</v>
      </c>
      <c r="N283" s="26">
        <v>7630.66</v>
      </c>
      <c r="O283" s="45">
        <f>SUM(Taulukko8[[#This Row],[Muiden kuin pakolaisten osuus kotoutumiskoulutuksista,  €]:[Palkkatuki, yksityinen, €]])</f>
        <v>86980.234650105442</v>
      </c>
      <c r="P283" s="26">
        <f>Taulukko8[[#This Row],[Palvelut yhteensä, €]]/Taulukko8[[#This Row],[Työttömät 2022]]</f>
        <v>1317.8823431834157</v>
      </c>
      <c r="Q283" s="45">
        <v>66131.457953103891</v>
      </c>
      <c r="R283" s="26">
        <f>Taulukko8[[#This Row],[Toimintamenot, arvio]]/Taulukko8[[#This Row],[Työttömät 2022]]</f>
        <v>1001.9917871682408</v>
      </c>
      <c r="S283" s="45">
        <f>Taulukko8[[#This Row],[Palvelut yhteensä, €]]+Taulukko8[[#This Row],[Toimintamenot, arvio]]</f>
        <v>153111.69260320935</v>
      </c>
      <c r="T283" s="45">
        <f>(Taulukko8[[#This Row],[Palvelut + toimintamenot]]/$S$5)*$T$1</f>
        <v>161983.76120245998</v>
      </c>
    </row>
    <row r="284" spans="1:20" x14ac:dyDescent="0.3">
      <c r="A284" s="30">
        <v>922</v>
      </c>
      <c r="B284" s="31" t="s">
        <v>329</v>
      </c>
      <c r="C284" s="26">
        <v>4501</v>
      </c>
      <c r="D284" s="26">
        <v>2160</v>
      </c>
      <c r="E284" s="26">
        <v>108</v>
      </c>
      <c r="F284" s="26">
        <v>43711</v>
      </c>
      <c r="G284" s="26">
        <v>7176.1416010355251</v>
      </c>
      <c r="H284" s="26">
        <v>4305.6849606213145</v>
      </c>
      <c r="I284" s="26">
        <v>10448.236356105279</v>
      </c>
      <c r="J284" s="26">
        <v>10427.210188679246</v>
      </c>
      <c r="K284" s="26">
        <v>947.84507084545351</v>
      </c>
      <c r="L284" s="26">
        <v>38542.69</v>
      </c>
      <c r="M284" s="26">
        <v>24131.059999999998</v>
      </c>
      <c r="N284" s="26">
        <v>77675.13</v>
      </c>
      <c r="O284" s="45">
        <f>SUM(Taulukko8[[#This Row],[Muiden kuin pakolaisten osuus kotoutumiskoulutuksista,  €]:[Palkkatuki, yksityinen, €]])</f>
        <v>166477.8565762513</v>
      </c>
      <c r="P284" s="26">
        <f>Taulukko8[[#This Row],[Palvelut yhteensä, €]]/Taulukko8[[#This Row],[Työttömät 2022]]</f>
        <v>1541.4616349652899</v>
      </c>
      <c r="Q284" s="45">
        <v>119865.1512594854</v>
      </c>
      <c r="R284" s="26">
        <f>Taulukko8[[#This Row],[Toimintamenot, arvio]]/Taulukko8[[#This Row],[Työttömät 2022]]</f>
        <v>1109.8625116619019</v>
      </c>
      <c r="S284" s="45">
        <f>Taulukko8[[#This Row],[Palvelut yhteensä, €]]+Taulukko8[[#This Row],[Toimintamenot, arvio]]</f>
        <v>286343.00783573673</v>
      </c>
      <c r="T284" s="45">
        <f>(Taulukko8[[#This Row],[Palvelut + toimintamenot]]/$S$5)*$T$1</f>
        <v>302935.17506504193</v>
      </c>
    </row>
    <row r="285" spans="1:20" x14ac:dyDescent="0.3">
      <c r="A285" s="30">
        <v>924</v>
      </c>
      <c r="B285" s="31" t="s">
        <v>330</v>
      </c>
      <c r="C285" s="26">
        <v>2946</v>
      </c>
      <c r="D285" s="26">
        <v>1237</v>
      </c>
      <c r="E285" s="26">
        <v>72</v>
      </c>
      <c r="F285" s="26">
        <v>28951</v>
      </c>
      <c r="G285" s="26">
        <v>2781.5820023521815</v>
      </c>
      <c r="H285" s="26">
        <v>1668.9492014113089</v>
      </c>
      <c r="I285" s="26">
        <v>7426.6638958583153</v>
      </c>
      <c r="J285" s="26">
        <v>2818.2234391534389</v>
      </c>
      <c r="K285" s="26">
        <v>3131.9800415060777</v>
      </c>
      <c r="L285" s="26">
        <v>3494.38</v>
      </c>
      <c r="M285" s="26">
        <v>19417.36</v>
      </c>
      <c r="N285" s="26">
        <v>43273.45</v>
      </c>
      <c r="O285" s="45">
        <f>SUM(Taulukko8[[#This Row],[Muiden kuin pakolaisten osuus kotoutumiskoulutuksista,  €]:[Palkkatuki, yksityinen, €]])</f>
        <v>81231.006577929133</v>
      </c>
      <c r="P285" s="26">
        <f>Taulukko8[[#This Row],[Palvelut yhteensä, €]]/Taulukko8[[#This Row],[Työttömät 2022]]</f>
        <v>1128.2084246934601</v>
      </c>
      <c r="Q285" s="45">
        <v>92812.942590107967</v>
      </c>
      <c r="R285" s="26">
        <f>Taulukko8[[#This Row],[Toimintamenot, arvio]]/Taulukko8[[#This Row],[Työttömät 2022]]</f>
        <v>1289.0686470848329</v>
      </c>
      <c r="S285" s="45">
        <f>Taulukko8[[#This Row],[Palvelut yhteensä, €]]+Taulukko8[[#This Row],[Toimintamenot, arvio]]</f>
        <v>174043.9491680371</v>
      </c>
      <c r="T285" s="45">
        <f>(Taulukko8[[#This Row],[Palvelut + toimintamenot]]/$S$5)*$T$1</f>
        <v>184128.93895588399</v>
      </c>
    </row>
    <row r="286" spans="1:20" x14ac:dyDescent="0.3">
      <c r="A286" s="30">
        <v>925</v>
      </c>
      <c r="B286" s="31" t="s">
        <v>331</v>
      </c>
      <c r="C286" s="26">
        <v>3427</v>
      </c>
      <c r="D286" s="26">
        <v>1617</v>
      </c>
      <c r="E286" s="26">
        <v>117</v>
      </c>
      <c r="F286" s="26">
        <v>37255</v>
      </c>
      <c r="G286" s="26">
        <v>14334.649120584972</v>
      </c>
      <c r="H286" s="26">
        <v>8600.7894723509835</v>
      </c>
      <c r="I286" s="26">
        <v>62181.743712215197</v>
      </c>
      <c r="J286" s="26">
        <v>22459.189206349209</v>
      </c>
      <c r="K286" s="26">
        <v>1369.7083278872187</v>
      </c>
      <c r="L286" s="26">
        <v>45034.63</v>
      </c>
      <c r="M286" s="26">
        <v>7898.12</v>
      </c>
      <c r="N286" s="26">
        <v>31591.949999999997</v>
      </c>
      <c r="O286" s="45">
        <f>SUM(Taulukko8[[#This Row],[Muiden kuin pakolaisten osuus kotoutumiskoulutuksista,  €]:[Palkkatuki, yksityinen, €]])</f>
        <v>179136.13071880263</v>
      </c>
      <c r="P286" s="26">
        <f>Taulukko8[[#This Row],[Palvelut yhteensä, €]]/Taulukko8[[#This Row],[Työttömät 2022]]</f>
        <v>1531.0780403316464</v>
      </c>
      <c r="Q286" s="45">
        <v>115332.24726349993</v>
      </c>
      <c r="R286" s="26">
        <f>Taulukko8[[#This Row],[Toimintamenot, arvio]]/Taulukko8[[#This Row],[Työttömät 2022]]</f>
        <v>985.74570310683703</v>
      </c>
      <c r="S286" s="45">
        <f>Taulukko8[[#This Row],[Palvelut yhteensä, €]]+Taulukko8[[#This Row],[Toimintamenot, arvio]]</f>
        <v>294468.37798230257</v>
      </c>
      <c r="T286" s="45">
        <f>(Taulukko8[[#This Row],[Palvelut + toimintamenot]]/$S$5)*$T$1</f>
        <v>311531.37039882224</v>
      </c>
    </row>
    <row r="287" spans="1:20" x14ac:dyDescent="0.3">
      <c r="A287" s="30">
        <v>927</v>
      </c>
      <c r="B287" s="31" t="s">
        <v>332</v>
      </c>
      <c r="C287" s="26">
        <v>28913</v>
      </c>
      <c r="D287" s="26">
        <v>14545</v>
      </c>
      <c r="E287" s="26">
        <v>1031</v>
      </c>
      <c r="F287" s="26">
        <v>306710</v>
      </c>
      <c r="G287" s="26">
        <v>291790.96932069829</v>
      </c>
      <c r="H287" s="26">
        <v>175074.58159241898</v>
      </c>
      <c r="I287" s="26">
        <v>153610.4578108367</v>
      </c>
      <c r="J287" s="26">
        <v>71847.793640643402</v>
      </c>
      <c r="K287" s="26">
        <v>27434.904485385883</v>
      </c>
      <c r="L287" s="26">
        <v>473230.60000000003</v>
      </c>
      <c r="M287" s="26">
        <v>236550.86000000002</v>
      </c>
      <c r="N287" s="26">
        <v>592751.14</v>
      </c>
      <c r="O287" s="45">
        <f>SUM(Taulukko8[[#This Row],[Muiden kuin pakolaisten osuus kotoutumiskoulutuksista,  €]:[Palkkatuki, yksityinen, €]])</f>
        <v>1730500.3375292849</v>
      </c>
      <c r="P287" s="26">
        <f>Taulukko8[[#This Row],[Palvelut yhteensä, €]]/Taulukko8[[#This Row],[Työttömät 2022]]</f>
        <v>1678.4678346549804</v>
      </c>
      <c r="Q287" s="45">
        <v>915767.0577795126</v>
      </c>
      <c r="R287" s="26">
        <f>Taulukko8[[#This Row],[Toimintamenot, arvio]]/Taulukko8[[#This Row],[Työttömät 2022]]</f>
        <v>888.2318698152402</v>
      </c>
      <c r="S287" s="45">
        <f>Taulukko8[[#This Row],[Palvelut yhteensä, €]]+Taulukko8[[#This Row],[Toimintamenot, arvio]]</f>
        <v>2646267.3953087972</v>
      </c>
      <c r="T287" s="45">
        <f>(Taulukko8[[#This Row],[Palvelut + toimintamenot]]/$S$5)*$T$1</f>
        <v>2799605.5595206134</v>
      </c>
    </row>
    <row r="288" spans="1:20" x14ac:dyDescent="0.3">
      <c r="A288" s="30">
        <v>931</v>
      </c>
      <c r="B288" s="31" t="s">
        <v>333</v>
      </c>
      <c r="C288" s="26">
        <v>5951</v>
      </c>
      <c r="D288" s="26">
        <v>2410</v>
      </c>
      <c r="E288" s="26">
        <v>228</v>
      </c>
      <c r="F288" s="26">
        <v>66563</v>
      </c>
      <c r="G288" s="26">
        <v>25269.661072997922</v>
      </c>
      <c r="H288" s="26">
        <v>15161.796643798752</v>
      </c>
      <c r="I288" s="26">
        <v>87588.255606499297</v>
      </c>
      <c r="J288" s="26">
        <v>9997.4419823788539</v>
      </c>
      <c r="K288" s="26">
        <v>2756.1070440602343</v>
      </c>
      <c r="L288" s="26">
        <v>502540.69</v>
      </c>
      <c r="M288" s="26">
        <v>43447.240000000005</v>
      </c>
      <c r="N288" s="26">
        <v>136628.71</v>
      </c>
      <c r="O288" s="45">
        <f>SUM(Taulukko8[[#This Row],[Muiden kuin pakolaisten osuus kotoutumiskoulutuksista,  €]:[Palkkatuki, yksityinen, €]])</f>
        <v>798120.24127673707</v>
      </c>
      <c r="P288" s="26">
        <f>Taulukko8[[#This Row],[Palvelut yhteensä, €]]/Taulukko8[[#This Row],[Työttömät 2022]]</f>
        <v>3500.5273740207767</v>
      </c>
      <c r="Q288" s="45">
        <v>192134.46667874424</v>
      </c>
      <c r="R288" s="26">
        <f>Taulukko8[[#This Row],[Toimintamenot, arvio]]/Taulukko8[[#This Row],[Työttömät 2022]]</f>
        <v>842.6950292927379</v>
      </c>
      <c r="S288" s="45">
        <f>Taulukko8[[#This Row],[Palvelut yhteensä, €]]+Taulukko8[[#This Row],[Toimintamenot, arvio]]</f>
        <v>990254.70795548125</v>
      </c>
      <c r="T288" s="45">
        <f>(Taulukko8[[#This Row],[Palvelut + toimintamenot]]/$S$5)*$T$1</f>
        <v>1047635.0918460829</v>
      </c>
    </row>
    <row r="289" spans="1:20" x14ac:dyDescent="0.3">
      <c r="A289" s="30">
        <v>934</v>
      </c>
      <c r="B289" s="31" t="s">
        <v>334</v>
      </c>
      <c r="C289" s="26">
        <v>2671</v>
      </c>
      <c r="D289" s="26">
        <v>1172</v>
      </c>
      <c r="E289" s="26">
        <v>63</v>
      </c>
      <c r="F289" s="26">
        <v>21835</v>
      </c>
      <c r="G289" s="26">
        <v>15526.983967412534</v>
      </c>
      <c r="H289" s="26">
        <v>9316.1903804475205</v>
      </c>
      <c r="I289" s="26">
        <v>25301.882636013619</v>
      </c>
      <c r="J289" s="26">
        <v>23467.009003984062</v>
      </c>
      <c r="K289" s="26">
        <v>835.41568825545721</v>
      </c>
      <c r="L289" s="26">
        <v>20226.84</v>
      </c>
      <c r="M289" s="26">
        <v>23954.04</v>
      </c>
      <c r="N289" s="26">
        <v>78196.040000000008</v>
      </c>
      <c r="O289" s="45">
        <f>SUM(Taulukko8[[#This Row],[Muiden kuin pakolaisten osuus kotoutumiskoulutuksista,  €]:[Palkkatuki, yksityinen, €]])</f>
        <v>181297.41770870067</v>
      </c>
      <c r="P289" s="26">
        <f>Taulukko8[[#This Row],[Palvelut yhteensä, €]]/Taulukko8[[#This Row],[Työttömät 2022]]</f>
        <v>2877.7367890269948</v>
      </c>
      <c r="Q289" s="45">
        <v>77164.936029823963</v>
      </c>
      <c r="R289" s="26">
        <f>Taulukko8[[#This Row],[Toimintamenot, arvio]]/Taulukko8[[#This Row],[Työttömät 2022]]</f>
        <v>1224.8402544416501</v>
      </c>
      <c r="S289" s="45">
        <f>Taulukko8[[#This Row],[Palvelut yhteensä, €]]+Taulukko8[[#This Row],[Toimintamenot, arvio]]</f>
        <v>258462.35373852463</v>
      </c>
      <c r="T289" s="45">
        <f>(Taulukko8[[#This Row],[Palvelut + toimintamenot]]/$S$5)*$T$1</f>
        <v>273438.97435909708</v>
      </c>
    </row>
    <row r="290" spans="1:20" x14ac:dyDescent="0.3">
      <c r="A290" s="30">
        <v>935</v>
      </c>
      <c r="B290" s="31" t="s">
        <v>335</v>
      </c>
      <c r="C290" s="26">
        <v>2985</v>
      </c>
      <c r="D290" s="26">
        <v>1291</v>
      </c>
      <c r="E290" s="26">
        <v>153</v>
      </c>
      <c r="F290" s="26">
        <v>51913</v>
      </c>
      <c r="G290" s="26">
        <v>19295.053384730454</v>
      </c>
      <c r="H290" s="26">
        <v>11577.032030838272</v>
      </c>
      <c r="I290" s="26">
        <v>24949.949264139002</v>
      </c>
      <c r="J290" s="26">
        <v>38825.240141509428</v>
      </c>
      <c r="K290" s="26">
        <v>1524.4327370174551</v>
      </c>
      <c r="L290" s="26">
        <v>45652.9</v>
      </c>
      <c r="M290" s="26">
        <v>0</v>
      </c>
      <c r="N290" s="26">
        <v>8278.0299999999988</v>
      </c>
      <c r="O290" s="45">
        <f>SUM(Taulukko8[[#This Row],[Muiden kuin pakolaisten osuus kotoutumiskoulutuksista,  €]:[Palkkatuki, yksityinen, €]])</f>
        <v>130807.58417350415</v>
      </c>
      <c r="P290" s="26">
        <f>Taulukko8[[#This Row],[Palvelut yhteensä, €]]/Taulukko8[[#This Row],[Työttömät 2022]]</f>
        <v>854.95153054577872</v>
      </c>
      <c r="Q290" s="45">
        <v>165732.29345268445</v>
      </c>
      <c r="R290" s="26">
        <f>Taulukko8[[#This Row],[Toimintamenot, arvio]]/Taulukko8[[#This Row],[Työttömät 2022]]</f>
        <v>1083.2176042659114</v>
      </c>
      <c r="S290" s="45">
        <f>Taulukko8[[#This Row],[Palvelut yhteensä, €]]+Taulukko8[[#This Row],[Toimintamenot, arvio]]</f>
        <v>296539.87762618857</v>
      </c>
      <c r="T290" s="45">
        <f>(Taulukko8[[#This Row],[Palvelut + toimintamenot]]/$S$5)*$T$1</f>
        <v>313722.90324612602</v>
      </c>
    </row>
    <row r="291" spans="1:20" x14ac:dyDescent="0.3">
      <c r="A291" s="30">
        <v>936</v>
      </c>
      <c r="B291" s="31" t="s">
        <v>336</v>
      </c>
      <c r="C291" s="26">
        <v>6395</v>
      </c>
      <c r="D291" s="26">
        <v>2554</v>
      </c>
      <c r="E291" s="26">
        <v>205</v>
      </c>
      <c r="F291" s="26">
        <v>64626</v>
      </c>
      <c r="G291" s="26">
        <v>5760.4401967496042</v>
      </c>
      <c r="H291" s="26">
        <v>3456.2641180497626</v>
      </c>
      <c r="I291" s="26">
        <v>8387.0196600028758</v>
      </c>
      <c r="J291" s="26">
        <v>10427.210188679246</v>
      </c>
      <c r="K291" s="26">
        <v>1799.1503659566479</v>
      </c>
      <c r="L291" s="26">
        <v>177918</v>
      </c>
      <c r="M291" s="26">
        <v>37019.660000000003</v>
      </c>
      <c r="N291" s="26">
        <v>228607.04</v>
      </c>
      <c r="O291" s="45">
        <f>SUM(Taulukko8[[#This Row],[Muiden kuin pakolaisten osuus kotoutumiskoulutuksista,  €]:[Palkkatuki, yksityinen, €]])</f>
        <v>467614.34433268855</v>
      </c>
      <c r="P291" s="26">
        <f>Taulukko8[[#This Row],[Palvelut yhteensä, €]]/Taulukko8[[#This Row],[Työttömät 2022]]</f>
        <v>2281.0455821106757</v>
      </c>
      <c r="Q291" s="45">
        <v>177218.6695636225</v>
      </c>
      <c r="R291" s="26">
        <f>Taulukko8[[#This Row],[Toimintamenot, arvio]]/Taulukko8[[#This Row],[Työttömät 2022]]</f>
        <v>864.48131494450001</v>
      </c>
      <c r="S291" s="45">
        <f>Taulukko8[[#This Row],[Palvelut yhteensä, €]]+Taulukko8[[#This Row],[Toimintamenot, arvio]]</f>
        <v>644833.01389631105</v>
      </c>
      <c r="T291" s="45">
        <f>(Taulukko8[[#This Row],[Palvelut + toimintamenot]]/$S$5)*$T$1</f>
        <v>682197.91161954158</v>
      </c>
    </row>
    <row r="292" spans="1:20" x14ac:dyDescent="0.3">
      <c r="A292" s="30">
        <v>946</v>
      </c>
      <c r="B292" s="31" t="s">
        <v>337</v>
      </c>
      <c r="C292" s="26">
        <v>6287</v>
      </c>
      <c r="D292" s="26">
        <v>2835</v>
      </c>
      <c r="E292" s="26">
        <v>113</v>
      </c>
      <c r="F292" s="26">
        <v>43585</v>
      </c>
      <c r="G292" s="26">
        <v>17112.01079928051</v>
      </c>
      <c r="H292" s="26">
        <v>10267.206479568305</v>
      </c>
      <c r="I292" s="26">
        <v>45688.084220090401</v>
      </c>
      <c r="J292" s="26">
        <v>25364.010952380951</v>
      </c>
      <c r="K292" s="26">
        <v>4915.4686762525944</v>
      </c>
      <c r="L292" s="26">
        <v>44886.740000000005</v>
      </c>
      <c r="M292" s="26">
        <v>47172.26</v>
      </c>
      <c r="N292" s="26">
        <v>51598.83</v>
      </c>
      <c r="O292" s="45">
        <f>SUM(Taulukko8[[#This Row],[Muiden kuin pakolaisten osuus kotoutumiskoulutuksista,  €]:[Palkkatuki, yksityinen, €]])</f>
        <v>229892.60032829229</v>
      </c>
      <c r="P292" s="26">
        <f>Taulukko8[[#This Row],[Palvelut yhteensä, €]]/Taulukko8[[#This Row],[Työttömät 2022]]</f>
        <v>2034.447790515861</v>
      </c>
      <c r="Q292" s="45">
        <v>139727.54318641344</v>
      </c>
      <c r="R292" s="26">
        <f>Taulukko8[[#This Row],[Toimintamenot, arvio]]/Taulukko8[[#This Row],[Työttömät 2022]]</f>
        <v>1236.5269308532163</v>
      </c>
      <c r="S292" s="45">
        <f>Taulukko8[[#This Row],[Palvelut yhteensä, €]]+Taulukko8[[#This Row],[Toimintamenot, arvio]]</f>
        <v>369620.14351470571</v>
      </c>
      <c r="T292" s="45">
        <f>(Taulukko8[[#This Row],[Palvelut + toimintamenot]]/$S$5)*$T$1</f>
        <v>391037.81066456647</v>
      </c>
    </row>
    <row r="293" spans="1:20" x14ac:dyDescent="0.3">
      <c r="A293" s="30">
        <v>976</v>
      </c>
      <c r="B293" s="31" t="s">
        <v>338</v>
      </c>
      <c r="C293" s="26">
        <v>3788</v>
      </c>
      <c r="D293" s="26">
        <v>1476</v>
      </c>
      <c r="E293" s="26">
        <v>184</v>
      </c>
      <c r="F293" s="26">
        <v>54557</v>
      </c>
      <c r="G293" s="26">
        <v>66151.46657246117</v>
      </c>
      <c r="H293" s="26">
        <v>39690.879943476699</v>
      </c>
      <c r="I293" s="26">
        <v>134544.33513886627</v>
      </c>
      <c r="J293" s="26">
        <v>44852.052164948458</v>
      </c>
      <c r="K293" s="26">
        <v>9328.3542843545511</v>
      </c>
      <c r="L293" s="26">
        <v>100383.21</v>
      </c>
      <c r="M293" s="26">
        <v>38484.200000000004</v>
      </c>
      <c r="N293" s="26">
        <v>107429.5</v>
      </c>
      <c r="O293" s="45">
        <f>SUM(Taulukko8[[#This Row],[Muiden kuin pakolaisten osuus kotoutumiskoulutuksista,  €]:[Palkkatuki, yksityinen, €]])</f>
        <v>474712.53153164597</v>
      </c>
      <c r="P293" s="26">
        <f>Taulukko8[[#This Row],[Palvelut yhteensä, €]]/Taulukko8[[#This Row],[Työttömät 2022]]</f>
        <v>2579.9594104980761</v>
      </c>
      <c r="Q293" s="45">
        <v>194829.00121336084</v>
      </c>
      <c r="R293" s="26">
        <f>Taulukko8[[#This Row],[Toimintamenot, arvio]]/Taulukko8[[#This Row],[Työttömät 2022]]</f>
        <v>1058.8532674639175</v>
      </c>
      <c r="S293" s="45">
        <f>Taulukko8[[#This Row],[Palvelut yhteensä, €]]+Taulukko8[[#This Row],[Toimintamenot, arvio]]</f>
        <v>669541.53274500684</v>
      </c>
      <c r="T293" s="45">
        <f>(Taulukko8[[#This Row],[Palvelut + toimintamenot]]/$S$5)*$T$1</f>
        <v>708338.16746026184</v>
      </c>
    </row>
    <row r="294" spans="1:20" x14ac:dyDescent="0.3">
      <c r="A294" s="30">
        <v>977</v>
      </c>
      <c r="B294" s="31" t="s">
        <v>339</v>
      </c>
      <c r="C294" s="26">
        <v>15293</v>
      </c>
      <c r="D294" s="26">
        <v>6976</v>
      </c>
      <c r="E294" s="26">
        <v>523</v>
      </c>
      <c r="F294" s="26">
        <v>168146</v>
      </c>
      <c r="G294" s="26">
        <v>25338.137744119169</v>
      </c>
      <c r="H294" s="26">
        <v>15202.8826464715</v>
      </c>
      <c r="I294" s="26">
        <v>69763.787159428713</v>
      </c>
      <c r="J294" s="26">
        <v>4833.529942196531</v>
      </c>
      <c r="K294" s="26">
        <v>6058.9235512320274</v>
      </c>
      <c r="L294" s="26">
        <v>102557.19</v>
      </c>
      <c r="M294" s="26">
        <v>75803.540000000008</v>
      </c>
      <c r="N294" s="26">
        <v>187703.21</v>
      </c>
      <c r="O294" s="45">
        <f>SUM(Taulukko8[[#This Row],[Muiden kuin pakolaisten osuus kotoutumiskoulutuksista,  €]:[Palkkatuki, yksityinen, €]])</f>
        <v>461923.06329932879</v>
      </c>
      <c r="P294" s="26">
        <f>Taulukko8[[#This Row],[Palvelut yhteensä, €]]/Taulukko8[[#This Row],[Työttömät 2022]]</f>
        <v>883.21809426257892</v>
      </c>
      <c r="Q294" s="45">
        <v>476624.69989316392</v>
      </c>
      <c r="R294" s="26">
        <f>Taulukko8[[#This Row],[Toimintamenot, arvio]]/Taulukko8[[#This Row],[Työttömät 2022]]</f>
        <v>911.32829807488326</v>
      </c>
      <c r="S294" s="45">
        <f>Taulukko8[[#This Row],[Palvelut yhteensä, €]]+Taulukko8[[#This Row],[Toimintamenot, arvio]]</f>
        <v>938547.76319249277</v>
      </c>
      <c r="T294" s="45">
        <f>(Taulukko8[[#This Row],[Palvelut + toimintamenot]]/$S$5)*$T$1</f>
        <v>992931.98426107038</v>
      </c>
    </row>
    <row r="295" spans="1:20" x14ac:dyDescent="0.3">
      <c r="A295" s="30">
        <v>980</v>
      </c>
      <c r="B295" s="31" t="s">
        <v>340</v>
      </c>
      <c r="C295" s="26">
        <v>33607</v>
      </c>
      <c r="D295" s="26">
        <v>16356</v>
      </c>
      <c r="E295" s="26">
        <v>911</v>
      </c>
      <c r="F295" s="26">
        <v>325986</v>
      </c>
      <c r="G295" s="26">
        <v>102223.404847404</v>
      </c>
      <c r="H295" s="26">
        <v>61334.042908442396</v>
      </c>
      <c r="I295" s="26">
        <v>148834.06074615274</v>
      </c>
      <c r="J295" s="26">
        <v>67776.866226415092</v>
      </c>
      <c r="K295" s="26">
        <v>7995.2486994463725</v>
      </c>
      <c r="L295" s="26">
        <v>513393.98</v>
      </c>
      <c r="M295" s="26">
        <v>300836.12</v>
      </c>
      <c r="N295" s="26">
        <v>528634.55000000005</v>
      </c>
      <c r="O295" s="45">
        <f>SUM(Taulukko8[[#This Row],[Muiden kuin pakolaisten osuus kotoutumiskoulutuksista,  €]:[Palkkatuki, yksityinen, €]])</f>
        <v>1628804.8685804566</v>
      </c>
      <c r="P295" s="26">
        <f>Taulukko8[[#This Row],[Palvelut yhteensä, €]]/Taulukko8[[#This Row],[Työttömät 2022]]</f>
        <v>1787.9307009664726</v>
      </c>
      <c r="Q295" s="45">
        <v>893925.12636349222</v>
      </c>
      <c r="R295" s="26">
        <f>Taulukko8[[#This Row],[Toimintamenot, arvio]]/Taulukko8[[#This Row],[Työttömät 2022]]</f>
        <v>981.25699930130872</v>
      </c>
      <c r="S295" s="45">
        <f>Taulukko8[[#This Row],[Palvelut yhteensä, €]]+Taulukko8[[#This Row],[Toimintamenot, arvio]]</f>
        <v>2522729.9949439489</v>
      </c>
      <c r="T295" s="45">
        <f>(Taulukko8[[#This Row],[Palvelut + toimintamenot]]/$S$5)*$T$1</f>
        <v>2668909.7751553315</v>
      </c>
    </row>
    <row r="296" spans="1:20" x14ac:dyDescent="0.3">
      <c r="A296" s="30">
        <v>981</v>
      </c>
      <c r="B296" s="31" t="s">
        <v>341</v>
      </c>
      <c r="C296" s="26">
        <v>2237</v>
      </c>
      <c r="D296" s="26">
        <v>1059</v>
      </c>
      <c r="E296" s="26">
        <v>85</v>
      </c>
      <c r="F296" s="26">
        <v>29448</v>
      </c>
      <c r="G296" s="26">
        <v>10846.996408769852</v>
      </c>
      <c r="H296" s="26">
        <v>6508.1978452619105</v>
      </c>
      <c r="I296" s="26">
        <v>5260.1758379945295</v>
      </c>
      <c r="J296" s="26">
        <v>10658.023742603551</v>
      </c>
      <c r="K296" s="26">
        <v>1156.1646172907488</v>
      </c>
      <c r="L296" s="26">
        <v>37012.370000000003</v>
      </c>
      <c r="M296" s="26">
        <v>22897.599999999999</v>
      </c>
      <c r="N296" s="26">
        <v>28066.229999999996</v>
      </c>
      <c r="O296" s="45">
        <f>SUM(Taulukko8[[#This Row],[Muiden kuin pakolaisten osuus kotoutumiskoulutuksista,  €]:[Palkkatuki, yksityinen, €]])</f>
        <v>111558.76204315074</v>
      </c>
      <c r="P296" s="26">
        <f>Taulukko8[[#This Row],[Palvelut yhteensä, €]]/Taulukko8[[#This Row],[Työttömät 2022]]</f>
        <v>1312.4560240370674</v>
      </c>
      <c r="Q296" s="45">
        <v>86535.708044025465</v>
      </c>
      <c r="R296" s="26">
        <f>Taulukko8[[#This Row],[Toimintamenot, arvio]]/Taulukko8[[#This Row],[Työttömät 2022]]</f>
        <v>1018.0671534591231</v>
      </c>
      <c r="S296" s="45">
        <f>Taulukko8[[#This Row],[Palvelut yhteensä, €]]+Taulukko8[[#This Row],[Toimintamenot, arvio]]</f>
        <v>198094.47008717619</v>
      </c>
      <c r="T296" s="45">
        <f>(Taulukko8[[#This Row],[Palvelut + toimintamenot]]/$S$5)*$T$1</f>
        <v>209573.06912729153</v>
      </c>
    </row>
    <row r="297" spans="1:20" x14ac:dyDescent="0.3">
      <c r="A297" s="21">
        <v>989</v>
      </c>
      <c r="B297" s="21" t="s">
        <v>342</v>
      </c>
      <c r="C297" s="26">
        <v>5406</v>
      </c>
      <c r="D297" s="26">
        <v>2202</v>
      </c>
      <c r="E297" s="26">
        <v>144</v>
      </c>
      <c r="F297" s="26">
        <v>55605</v>
      </c>
      <c r="G297" s="26">
        <v>34268.538834328436</v>
      </c>
      <c r="H297" s="26">
        <v>20561.123300597061</v>
      </c>
      <c r="I297" s="26">
        <v>55842.045661514421</v>
      </c>
      <c r="J297" s="26">
        <v>43022.849840637449</v>
      </c>
      <c r="K297" s="26">
        <v>1909.521573155331</v>
      </c>
      <c r="L297" s="26">
        <v>72361.95</v>
      </c>
      <c r="M297" s="26">
        <v>6092.58</v>
      </c>
      <c r="N297" s="26">
        <v>99662.27</v>
      </c>
      <c r="O297" s="45">
        <f>SUM(Taulukko8[[#This Row],[Muiden kuin pakolaisten osuus kotoutumiskoulutuksista,  €]:[Palkkatuki, yksityinen, €]])</f>
        <v>299452.34037590423</v>
      </c>
      <c r="P297" s="26">
        <f>Taulukko8[[#This Row],[Palvelut yhteensä, €]]/Taulukko8[[#This Row],[Työttömät 2022]]</f>
        <v>2079.5301414993351</v>
      </c>
      <c r="Q297" s="45">
        <v>196508.1872195265</v>
      </c>
      <c r="R297" s="26">
        <f>Taulukko8[[#This Row],[Toimintamenot, arvio]]/Taulukko8[[#This Row],[Työttömät 2022]]</f>
        <v>1364.6401890244897</v>
      </c>
      <c r="S297" s="45">
        <f>Taulukko8[[#This Row],[Palvelut yhteensä, €]]+Taulukko8[[#This Row],[Toimintamenot, arvio]]</f>
        <v>495960.52759543073</v>
      </c>
      <c r="T297" s="45">
        <f>(Taulukko8[[#This Row],[Palvelut + toimintamenot]]/$S$5)*$T$1</f>
        <v>524698.99784897536</v>
      </c>
    </row>
    <row r="298" spans="1:20" x14ac:dyDescent="0.3">
      <c r="A298" s="21">
        <v>992</v>
      </c>
      <c r="B298" s="21" t="s">
        <v>343</v>
      </c>
      <c r="C298" s="26">
        <v>18120</v>
      </c>
      <c r="D298" s="26">
        <v>7792</v>
      </c>
      <c r="E298" s="26">
        <v>949</v>
      </c>
      <c r="F298" s="26">
        <v>314044</v>
      </c>
      <c r="G298" s="26">
        <v>46564.319280580436</v>
      </c>
      <c r="H298" s="26">
        <v>27938.59156834826</v>
      </c>
      <c r="I298" s="26">
        <v>161398.58336478521</v>
      </c>
      <c r="J298" s="26">
        <v>41656.00825991189</v>
      </c>
      <c r="K298" s="26">
        <v>11471.69116146124</v>
      </c>
      <c r="L298" s="26">
        <v>898595.2</v>
      </c>
      <c r="M298" s="26">
        <v>60903.92</v>
      </c>
      <c r="N298" s="26">
        <v>965773.6</v>
      </c>
      <c r="O298" s="45">
        <f>SUM(Taulukko8[[#This Row],[Muiden kuin pakolaisten osuus kotoutumiskoulutuksista,  €]:[Palkkatuki, yksityinen, €]])</f>
        <v>2167737.5943545066</v>
      </c>
      <c r="P298" s="26">
        <f>Taulukko8[[#This Row],[Palvelut yhteensä, €]]/Taulukko8[[#This Row],[Työttömät 2022]]</f>
        <v>2284.2335030079098</v>
      </c>
      <c r="Q298" s="45">
        <v>906489.73834802443</v>
      </c>
      <c r="R298" s="26">
        <f>Taulukko8[[#This Row],[Toimintamenot, arvio]]/Taulukko8[[#This Row],[Työttömät 2022]]</f>
        <v>955.20520373869806</v>
      </c>
      <c r="S298" s="45">
        <f>Taulukko8[[#This Row],[Palvelut yhteensä, €]]+Taulukko8[[#This Row],[Toimintamenot, arvio]]</f>
        <v>3074227.332702531</v>
      </c>
      <c r="T298" s="45">
        <f>(Taulukko8[[#This Row],[Palvelut + toimintamenot]]/$S$5)*$T$1</f>
        <v>3252363.6678295354</v>
      </c>
    </row>
  </sheetData>
  <sortState ref="A5:U297">
    <sortCondition ref="A5"/>
  </sortState>
  <pageMargins left="0.7" right="0.7" top="0.75" bottom="0.75" header="0.3" footer="0.3"/>
  <pageSetup paperSize="9" orientation="portrait" r:id="rId1"/>
  <ignoredErrors>
    <ignoredError sqref="P5 R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6"/>
  <sheetViews>
    <sheetView workbookViewId="0"/>
  </sheetViews>
  <sheetFormatPr defaultRowHeight="14" x14ac:dyDescent="0.3"/>
  <cols>
    <col min="1" max="1" width="10.5" customWidth="1"/>
    <col min="2" max="2" width="14.25" bestFit="1" customWidth="1"/>
    <col min="3" max="7" width="15.58203125" customWidth="1"/>
    <col min="8" max="8" width="12.33203125" customWidth="1"/>
    <col min="9" max="9" width="15.33203125" customWidth="1"/>
    <col min="10" max="10" width="18.25" customWidth="1"/>
    <col min="12" max="12" width="16.08203125" bestFit="1" customWidth="1"/>
    <col min="13" max="13" width="14.25" bestFit="1" customWidth="1"/>
  </cols>
  <sheetData>
    <row r="1" spans="1:13" ht="22.5" x14ac:dyDescent="0.45">
      <c r="A1" s="7" t="s">
        <v>397</v>
      </c>
    </row>
    <row r="2" spans="1:13" x14ac:dyDescent="0.3">
      <c r="A2" s="24" t="s">
        <v>417</v>
      </c>
      <c r="H2" s="17"/>
      <c r="J2" s="62"/>
    </row>
    <row r="3" spans="1:13" x14ac:dyDescent="0.3">
      <c r="A3" s="56" t="s">
        <v>379</v>
      </c>
      <c r="H3" s="17"/>
      <c r="J3" s="62"/>
    </row>
    <row r="4" spans="1:13" x14ac:dyDescent="0.3">
      <c r="A4" s="56" t="s">
        <v>387</v>
      </c>
    </row>
    <row r="5" spans="1:13" x14ac:dyDescent="0.3">
      <c r="A5" s="56" t="s">
        <v>451</v>
      </c>
    </row>
    <row r="6" spans="1:13" x14ac:dyDescent="0.3">
      <c r="A6" s="56" t="s">
        <v>435</v>
      </c>
    </row>
    <row r="7" spans="1:13" x14ac:dyDescent="0.3">
      <c r="A7" s="56" t="s">
        <v>437</v>
      </c>
    </row>
    <row r="8" spans="1:13" x14ac:dyDescent="0.3">
      <c r="A8" s="56" t="s">
        <v>395</v>
      </c>
    </row>
    <row r="9" spans="1:13" x14ac:dyDescent="0.3">
      <c r="A9" s="56" t="s">
        <v>396</v>
      </c>
    </row>
    <row r="10" spans="1:13" x14ac:dyDescent="0.3">
      <c r="A10" s="56" t="s">
        <v>380</v>
      </c>
    </row>
    <row r="11" spans="1:13" x14ac:dyDescent="0.3">
      <c r="J11" s="66"/>
      <c r="K11" s="66"/>
    </row>
    <row r="12" spans="1:13" ht="52" x14ac:dyDescent="0.3">
      <c r="A12" s="33" t="s">
        <v>48</v>
      </c>
      <c r="B12" s="33" t="s">
        <v>49</v>
      </c>
      <c r="C12" s="33" t="s">
        <v>368</v>
      </c>
      <c r="D12" s="33" t="s">
        <v>381</v>
      </c>
      <c r="E12" s="33" t="s">
        <v>382</v>
      </c>
      <c r="F12" s="33" t="s">
        <v>383</v>
      </c>
      <c r="G12" s="33" t="s">
        <v>384</v>
      </c>
      <c r="H12" s="33" t="s">
        <v>385</v>
      </c>
      <c r="I12" s="33" t="s">
        <v>436</v>
      </c>
      <c r="J12" s="33" t="s">
        <v>386</v>
      </c>
      <c r="L12" s="33" t="s">
        <v>394</v>
      </c>
      <c r="M12" s="33" t="s">
        <v>421</v>
      </c>
    </row>
    <row r="13" spans="1:13" x14ac:dyDescent="0.3">
      <c r="A13" s="28"/>
      <c r="B13" s="28" t="s">
        <v>50</v>
      </c>
      <c r="C13" s="50">
        <f t="shared" ref="C13:J13" si="0">SUM(C14:C306)</f>
        <v>5533611</v>
      </c>
      <c r="D13" s="50">
        <f t="shared" si="0"/>
        <v>461483962.12000036</v>
      </c>
      <c r="E13" s="50">
        <f t="shared" si="0"/>
        <v>602716292.24400055</v>
      </c>
      <c r="F13" s="50">
        <f t="shared" si="0"/>
        <v>33613813.092999987</v>
      </c>
      <c r="G13" s="50">
        <f t="shared" si="0"/>
        <v>77910720</v>
      </c>
      <c r="H13" s="50">
        <f t="shared" si="0"/>
        <v>714240825.33699954</v>
      </c>
      <c r="I13" s="50">
        <f t="shared" si="0"/>
        <v>252756863.21700019</v>
      </c>
      <c r="J13" s="50">
        <f t="shared" si="0"/>
        <v>272471898.54792601</v>
      </c>
      <c r="L13" t="s">
        <v>388</v>
      </c>
      <c r="M13" s="57">
        <v>0</v>
      </c>
    </row>
    <row r="14" spans="1:13" x14ac:dyDescent="0.3">
      <c r="A14" s="31">
        <v>5</v>
      </c>
      <c r="B14" s="31" t="s">
        <v>51</v>
      </c>
      <c r="C14" s="51">
        <v>9183</v>
      </c>
      <c r="D14" s="55">
        <v>363322.13</v>
      </c>
      <c r="E14" s="55">
        <v>526466.28099999996</v>
      </c>
      <c r="F14" s="55">
        <v>40561.86</v>
      </c>
      <c r="G14" s="55">
        <v>106560</v>
      </c>
      <c r="H14" s="26">
        <f>SUM(Taulukko9[[#This Row],[Uudistuksten mukainen osuus työmarkkinatuesta]:[Uudistuksen mukainen osuus ansiopäivärahasta]])</f>
        <v>673588.14099999995</v>
      </c>
      <c r="I14" s="26">
        <f>Taulukko9[[#This Row],[Uudistuksen mukainen rahoitusvastuu yhteensä]]-Taulukko9[[#This Row],[Nykytila, kuntien osuus työmarkkinatuesta]]</f>
        <v>310266.01099999994</v>
      </c>
      <c r="J14" s="26">
        <v>334466.75985799998</v>
      </c>
      <c r="L14" t="s">
        <v>389</v>
      </c>
      <c r="M14" s="57">
        <v>0.1</v>
      </c>
    </row>
    <row r="15" spans="1:13" x14ac:dyDescent="0.3">
      <c r="A15" s="31">
        <v>9</v>
      </c>
      <c r="B15" s="31" t="s">
        <v>52</v>
      </c>
      <c r="C15" s="51">
        <v>2447</v>
      </c>
      <c r="D15" s="55">
        <v>69184.600000000006</v>
      </c>
      <c r="E15" s="55">
        <v>105033.249</v>
      </c>
      <c r="F15" s="55">
        <v>27213.669000000002</v>
      </c>
      <c r="G15" s="55">
        <v>17280</v>
      </c>
      <c r="H15" s="26">
        <f>SUM(Taulukko9[[#This Row],[Uudistuksten mukainen osuus työmarkkinatuesta]:[Uudistuksen mukainen osuus ansiopäivärahasta]])</f>
        <v>149526.91800000001</v>
      </c>
      <c r="I15" s="26">
        <f>Taulukko9[[#This Row],[Uudistuksen mukainen rahoitusvastuu yhteensä]]-Taulukko9[[#This Row],[Nykytila, kuntien osuus työmarkkinatuesta]]</f>
        <v>80342.317999999999</v>
      </c>
      <c r="J15" s="26">
        <v>86609.018804000007</v>
      </c>
      <c r="L15" t="s">
        <v>390</v>
      </c>
      <c r="M15" s="57">
        <v>0.2</v>
      </c>
    </row>
    <row r="16" spans="1:13" x14ac:dyDescent="0.3">
      <c r="A16" s="31">
        <v>10</v>
      </c>
      <c r="B16" s="31" t="s">
        <v>53</v>
      </c>
      <c r="C16" s="51">
        <v>11102</v>
      </c>
      <c r="D16" s="55">
        <v>306086.3</v>
      </c>
      <c r="E16" s="55">
        <v>690122.43599999999</v>
      </c>
      <c r="F16" s="55">
        <v>48034.499000000003</v>
      </c>
      <c r="G16" s="55">
        <v>96000</v>
      </c>
      <c r="H16" s="26">
        <f>SUM(Taulukko9[[#This Row],[Uudistuksten mukainen osuus työmarkkinatuesta]:[Uudistuksen mukainen osuus ansiopäivärahasta]])</f>
        <v>834156.93499999994</v>
      </c>
      <c r="I16" s="26">
        <f>Taulukko9[[#This Row],[Uudistuksen mukainen rahoitusvastuu yhteensä]]-Taulukko9[[#This Row],[Nykytila, kuntien osuus työmarkkinatuesta]]</f>
        <v>528070.63500000001</v>
      </c>
      <c r="J16" s="26">
        <v>569260.14453000005</v>
      </c>
      <c r="L16" t="s">
        <v>391</v>
      </c>
      <c r="M16" s="57">
        <v>0.3</v>
      </c>
    </row>
    <row r="17" spans="1:13" x14ac:dyDescent="0.3">
      <c r="A17" s="31">
        <v>16</v>
      </c>
      <c r="B17" s="31" t="s">
        <v>54</v>
      </c>
      <c r="C17" s="51">
        <v>8014</v>
      </c>
      <c r="D17" s="55">
        <v>430858.46</v>
      </c>
      <c r="E17" s="55">
        <v>567866.78099999996</v>
      </c>
      <c r="F17" s="55">
        <v>35353.749000000003</v>
      </c>
      <c r="G17" s="55">
        <v>110400</v>
      </c>
      <c r="H17" s="26">
        <f>SUM(Taulukko9[[#This Row],[Uudistuksten mukainen osuus työmarkkinatuesta]:[Uudistuksen mukainen osuus ansiopäivärahasta]])</f>
        <v>713620.52999999991</v>
      </c>
      <c r="I17" s="26">
        <f>Taulukko9[[#This Row],[Uudistuksen mukainen rahoitusvastuu yhteensä]]-Taulukko9[[#This Row],[Nykytila, kuntien osuus työmarkkinatuesta]]</f>
        <v>282762.06999999989</v>
      </c>
      <c r="J17" s="26">
        <v>304817.51145999989</v>
      </c>
      <c r="L17" t="s">
        <v>392</v>
      </c>
      <c r="M17" s="57">
        <v>0.4</v>
      </c>
    </row>
    <row r="18" spans="1:13" x14ac:dyDescent="0.3">
      <c r="A18" s="31">
        <v>18</v>
      </c>
      <c r="B18" s="31" t="s">
        <v>55</v>
      </c>
      <c r="C18" s="51">
        <v>4763</v>
      </c>
      <c r="D18" s="55">
        <v>315143.33</v>
      </c>
      <c r="E18" s="55">
        <v>382154.84700000001</v>
      </c>
      <c r="F18" s="55">
        <v>29079.292000000001</v>
      </c>
      <c r="G18" s="55">
        <v>54720</v>
      </c>
      <c r="H18" s="26">
        <f>SUM(Taulukko9[[#This Row],[Uudistuksten mukainen osuus työmarkkinatuesta]:[Uudistuksen mukainen osuus ansiopäivärahasta]])</f>
        <v>465954.13900000002</v>
      </c>
      <c r="I18" s="26">
        <f>Taulukko9[[#This Row],[Uudistuksen mukainen rahoitusvastuu yhteensä]]-Taulukko9[[#This Row],[Nykytila, kuntien osuus työmarkkinatuesta]]</f>
        <v>150810.80900000001</v>
      </c>
      <c r="J18" s="26">
        <v>162574.05210200002</v>
      </c>
      <c r="L18" t="s">
        <v>393</v>
      </c>
      <c r="M18" s="57">
        <v>0.5</v>
      </c>
    </row>
    <row r="19" spans="1:13" x14ac:dyDescent="0.3">
      <c r="A19" s="31">
        <v>19</v>
      </c>
      <c r="B19" s="31" t="s">
        <v>56</v>
      </c>
      <c r="C19" s="51">
        <v>3965</v>
      </c>
      <c r="D19" s="55">
        <v>160551.56</v>
      </c>
      <c r="E19" s="55">
        <v>207202.41399999999</v>
      </c>
      <c r="F19" s="55">
        <v>14624.855</v>
      </c>
      <c r="G19" s="55">
        <v>53760</v>
      </c>
      <c r="H19" s="26">
        <f>SUM(Taulukko9[[#This Row],[Uudistuksten mukainen osuus työmarkkinatuesta]:[Uudistuksen mukainen osuus ansiopäivärahasta]])</f>
        <v>275587.26899999997</v>
      </c>
      <c r="I19" s="26">
        <f>Taulukko9[[#This Row],[Uudistuksen mukainen rahoitusvastuu yhteensä]]-Taulukko9[[#This Row],[Nykytila, kuntien osuus työmarkkinatuesta]]</f>
        <v>115035.70899999997</v>
      </c>
      <c r="J19" s="26">
        <v>124008.49430199998</v>
      </c>
    </row>
    <row r="20" spans="1:13" x14ac:dyDescent="0.3">
      <c r="A20" s="31">
        <v>20</v>
      </c>
      <c r="B20" s="31" t="s">
        <v>57</v>
      </c>
      <c r="C20" s="51">
        <v>16473</v>
      </c>
      <c r="D20" s="55">
        <v>679511.28</v>
      </c>
      <c r="E20" s="55">
        <v>1542438.6029999999</v>
      </c>
      <c r="F20" s="55">
        <v>77572.024000000005</v>
      </c>
      <c r="G20" s="55">
        <v>254400</v>
      </c>
      <c r="H20" s="26">
        <f>SUM(Taulukko9[[#This Row],[Uudistuksten mukainen osuus työmarkkinatuesta]:[Uudistuksen mukainen osuus ansiopäivärahasta]])</f>
        <v>1874410.6269999999</v>
      </c>
      <c r="I20" s="26">
        <f>Taulukko9[[#This Row],[Uudistuksen mukainen rahoitusvastuu yhteensä]]-Taulukko9[[#This Row],[Nykytila, kuntien osuus työmarkkinatuesta]]</f>
        <v>1194899.3469999998</v>
      </c>
      <c r="J20" s="26">
        <v>1288101.4960659998</v>
      </c>
    </row>
    <row r="21" spans="1:13" x14ac:dyDescent="0.3">
      <c r="A21" s="31">
        <v>46</v>
      </c>
      <c r="B21" s="31" t="s">
        <v>58</v>
      </c>
      <c r="C21" s="51">
        <v>1341</v>
      </c>
      <c r="D21" s="55">
        <v>125067.1</v>
      </c>
      <c r="E21" s="55">
        <v>131522.394</v>
      </c>
      <c r="F21" s="55">
        <v>11588.862999999999</v>
      </c>
      <c r="G21" s="55">
        <v>14400</v>
      </c>
      <c r="H21" s="26">
        <f>SUM(Taulukko9[[#This Row],[Uudistuksten mukainen osuus työmarkkinatuesta]:[Uudistuksen mukainen osuus ansiopäivärahasta]])</f>
        <v>157511.25700000001</v>
      </c>
      <c r="I21" s="26">
        <f>Taulukko9[[#This Row],[Uudistuksen mukainen rahoitusvastuu yhteensä]]-Taulukko9[[#This Row],[Nykytila, kuntien osuus työmarkkinatuesta]]</f>
        <v>32444.157000000007</v>
      </c>
      <c r="J21" s="26">
        <v>34974.80124600001</v>
      </c>
    </row>
    <row r="22" spans="1:13" x14ac:dyDescent="0.3">
      <c r="A22" s="31">
        <v>47</v>
      </c>
      <c r="B22" s="31" t="s">
        <v>59</v>
      </c>
      <c r="C22" s="51">
        <v>1811</v>
      </c>
      <c r="D22" s="55">
        <v>180084.17</v>
      </c>
      <c r="E22" s="55">
        <v>182126.90599999999</v>
      </c>
      <c r="F22" s="55">
        <v>11041.715</v>
      </c>
      <c r="G22" s="55">
        <v>41280</v>
      </c>
      <c r="H22" s="26">
        <f>SUM(Taulukko9[[#This Row],[Uudistuksten mukainen osuus työmarkkinatuesta]:[Uudistuksen mukainen osuus ansiopäivärahasta]])</f>
        <v>234448.62099999998</v>
      </c>
      <c r="I22" s="26">
        <f>Taulukko9[[#This Row],[Uudistuksen mukainen rahoitusvastuu yhteensä]]-Taulukko9[[#This Row],[Nykytila, kuntien osuus työmarkkinatuesta]]</f>
        <v>54364.450999999972</v>
      </c>
      <c r="J22" s="26">
        <v>58604.87817799997</v>
      </c>
    </row>
    <row r="23" spans="1:13" x14ac:dyDescent="0.3">
      <c r="A23" s="31">
        <v>49</v>
      </c>
      <c r="B23" s="31" t="s">
        <v>60</v>
      </c>
      <c r="C23" s="51">
        <v>305274</v>
      </c>
      <c r="D23" s="55">
        <v>27979211.25</v>
      </c>
      <c r="E23" s="55">
        <v>35277755.910999998</v>
      </c>
      <c r="F23" s="55">
        <v>1734758.7620000001</v>
      </c>
      <c r="G23" s="55">
        <v>3087360</v>
      </c>
      <c r="H23" s="26">
        <f>SUM(Taulukko9[[#This Row],[Uudistuksten mukainen osuus työmarkkinatuesta]:[Uudistuksen mukainen osuus ansiopäivärahasta]])</f>
        <v>40099874.673</v>
      </c>
      <c r="I23" s="26">
        <f>Taulukko9[[#This Row],[Uudistuksen mukainen rahoitusvastuu yhteensä]]-Taulukko9[[#This Row],[Nykytila, kuntien osuus työmarkkinatuesta]]</f>
        <v>12120663.423</v>
      </c>
      <c r="J23" s="26">
        <v>13066075.169994002</v>
      </c>
    </row>
    <row r="24" spans="1:13" x14ac:dyDescent="0.3">
      <c r="A24" s="31">
        <v>50</v>
      </c>
      <c r="B24" s="31" t="s">
        <v>61</v>
      </c>
      <c r="C24" s="51">
        <v>11276</v>
      </c>
      <c r="D24" s="55">
        <v>483888.95</v>
      </c>
      <c r="E24" s="55">
        <v>723723.34499999997</v>
      </c>
      <c r="F24" s="55">
        <v>44675.624000000003</v>
      </c>
      <c r="G24" s="55">
        <v>116160</v>
      </c>
      <c r="H24" s="26">
        <f>SUM(Taulukko9[[#This Row],[Uudistuksten mukainen osuus työmarkkinatuesta]:[Uudistuksen mukainen osuus ansiopäivärahasta]])</f>
        <v>884558.96899999992</v>
      </c>
      <c r="I24" s="26">
        <f>Taulukko9[[#This Row],[Uudistuksen mukainen rahoitusvastuu yhteensä]]-Taulukko9[[#This Row],[Nykytila, kuntien osuus työmarkkinatuesta]]</f>
        <v>400670.01899999991</v>
      </c>
      <c r="J24" s="26">
        <v>431922.28048199991</v>
      </c>
    </row>
    <row r="25" spans="1:13" x14ac:dyDescent="0.3">
      <c r="A25" s="31">
        <v>51</v>
      </c>
      <c r="B25" s="31" t="s">
        <v>62</v>
      </c>
      <c r="C25" s="51">
        <v>9211</v>
      </c>
      <c r="D25" s="55">
        <v>298092.65999999997</v>
      </c>
      <c r="E25" s="55">
        <v>496006.18199999997</v>
      </c>
      <c r="F25" s="55">
        <v>34152.089999999997</v>
      </c>
      <c r="G25" s="55">
        <v>100800</v>
      </c>
      <c r="H25" s="26">
        <f>SUM(Taulukko9[[#This Row],[Uudistuksten mukainen osuus työmarkkinatuesta]:[Uudistuksen mukainen osuus ansiopäivärahasta]])</f>
        <v>630958.272</v>
      </c>
      <c r="I25" s="26">
        <f>Taulukko9[[#This Row],[Uudistuksen mukainen rahoitusvastuu yhteensä]]-Taulukko9[[#This Row],[Nykytila, kuntien osuus työmarkkinatuesta]]</f>
        <v>332865.61200000002</v>
      </c>
      <c r="J25" s="26">
        <v>358829.12973600003</v>
      </c>
    </row>
    <row r="26" spans="1:13" x14ac:dyDescent="0.3">
      <c r="A26" s="31">
        <v>52</v>
      </c>
      <c r="B26" s="31" t="s">
        <v>63</v>
      </c>
      <c r="C26" s="51">
        <v>2346</v>
      </c>
      <c r="D26" s="55">
        <v>21761.15</v>
      </c>
      <c r="E26" s="55">
        <v>74836.067999999999</v>
      </c>
      <c r="F26" s="55">
        <v>3691.4760000000001</v>
      </c>
      <c r="G26" s="55">
        <v>28800</v>
      </c>
      <c r="H26" s="26">
        <f>SUM(Taulukko9[[#This Row],[Uudistuksten mukainen osuus työmarkkinatuesta]:[Uudistuksen mukainen osuus ansiopäivärahasta]])</f>
        <v>107327.54399999999</v>
      </c>
      <c r="I26" s="26">
        <f>Taulukko9[[#This Row],[Uudistuksen mukainen rahoitusvastuu yhteensä]]-Taulukko9[[#This Row],[Nykytila, kuntien osuus työmarkkinatuesta]]</f>
        <v>85566.394</v>
      </c>
      <c r="J26" s="26">
        <v>92240.572732000001</v>
      </c>
    </row>
    <row r="27" spans="1:13" x14ac:dyDescent="0.3">
      <c r="A27" s="31">
        <v>61</v>
      </c>
      <c r="B27" s="31" t="s">
        <v>64</v>
      </c>
      <c r="C27" s="51">
        <v>16459</v>
      </c>
      <c r="D27" s="55">
        <v>725521.64</v>
      </c>
      <c r="E27" s="55">
        <v>1793211.9580000001</v>
      </c>
      <c r="F27" s="55">
        <v>95773.317999999999</v>
      </c>
      <c r="G27" s="55">
        <v>251520</v>
      </c>
      <c r="H27" s="26">
        <f>SUM(Taulukko9[[#This Row],[Uudistuksten mukainen osuus työmarkkinatuesta]:[Uudistuksen mukainen osuus ansiopäivärahasta]])</f>
        <v>2140505.2760000001</v>
      </c>
      <c r="I27" s="26">
        <f>Taulukko9[[#This Row],[Uudistuksen mukainen rahoitusvastuu yhteensä]]-Taulukko9[[#This Row],[Nykytila, kuntien osuus työmarkkinatuesta]]</f>
        <v>1414983.6359999999</v>
      </c>
      <c r="J27" s="26">
        <v>1525352.3596080001</v>
      </c>
    </row>
    <row r="28" spans="1:13" x14ac:dyDescent="0.3">
      <c r="A28" s="31">
        <v>69</v>
      </c>
      <c r="B28" s="31" t="s">
        <v>65</v>
      </c>
      <c r="C28" s="51">
        <v>6687</v>
      </c>
      <c r="D28" s="55">
        <v>306058.40000000002</v>
      </c>
      <c r="E28" s="55">
        <v>519586.92300000001</v>
      </c>
      <c r="F28" s="55">
        <v>28761.663</v>
      </c>
      <c r="G28" s="55">
        <v>77760</v>
      </c>
      <c r="H28" s="26">
        <f>SUM(Taulukko9[[#This Row],[Uudistuksten mukainen osuus työmarkkinatuesta]:[Uudistuksen mukainen osuus ansiopäivärahasta]])</f>
        <v>626108.58600000001</v>
      </c>
      <c r="I28" s="26">
        <f>Taulukko9[[#This Row],[Uudistuksen mukainen rahoitusvastuu yhteensä]]-Taulukko9[[#This Row],[Nykytila, kuntien osuus työmarkkinatuesta]]</f>
        <v>320050.18599999999</v>
      </c>
      <c r="J28" s="26">
        <v>345014.100508</v>
      </c>
    </row>
    <row r="29" spans="1:13" x14ac:dyDescent="0.3">
      <c r="A29" s="31">
        <v>71</v>
      </c>
      <c r="B29" s="31" t="s">
        <v>66</v>
      </c>
      <c r="C29" s="51">
        <v>6591</v>
      </c>
      <c r="D29" s="55">
        <v>249339.44</v>
      </c>
      <c r="E29" s="55">
        <v>386721.33399999997</v>
      </c>
      <c r="F29" s="55">
        <v>29448.100999999999</v>
      </c>
      <c r="G29" s="55">
        <v>58560</v>
      </c>
      <c r="H29" s="26">
        <f>SUM(Taulukko9[[#This Row],[Uudistuksten mukainen osuus työmarkkinatuesta]:[Uudistuksen mukainen osuus ansiopäivärahasta]])</f>
        <v>474729.435</v>
      </c>
      <c r="I29" s="26">
        <f>Taulukko9[[#This Row],[Uudistuksen mukainen rahoitusvastuu yhteensä]]-Taulukko9[[#This Row],[Nykytila, kuntien osuus työmarkkinatuesta]]</f>
        <v>225389.995</v>
      </c>
      <c r="J29" s="26">
        <v>242970.41461000001</v>
      </c>
    </row>
    <row r="30" spans="1:13" x14ac:dyDescent="0.3">
      <c r="A30" s="31">
        <v>72</v>
      </c>
      <c r="B30" s="31" t="s">
        <v>67</v>
      </c>
      <c r="C30" s="51">
        <v>960</v>
      </c>
      <c r="D30" s="55">
        <v>30892.41</v>
      </c>
      <c r="E30" s="55">
        <v>46997.953999999998</v>
      </c>
      <c r="F30" s="55">
        <v>5620.6220000000003</v>
      </c>
      <c r="G30" s="55">
        <v>20160</v>
      </c>
      <c r="H30" s="26">
        <f>SUM(Taulukko9[[#This Row],[Uudistuksten mukainen osuus työmarkkinatuesta]:[Uudistuksen mukainen osuus ansiopäivärahasta]])</f>
        <v>72778.576000000001</v>
      </c>
      <c r="I30" s="26">
        <f>Taulukko9[[#This Row],[Uudistuksen mukainen rahoitusvastuu yhteensä]]-Taulukko9[[#This Row],[Nykytila, kuntien osuus työmarkkinatuesta]]</f>
        <v>41886.165999999997</v>
      </c>
      <c r="J30" s="26">
        <v>45153.286948000001</v>
      </c>
    </row>
    <row r="31" spans="1:13" x14ac:dyDescent="0.3">
      <c r="A31" s="31">
        <v>74</v>
      </c>
      <c r="B31" s="31" t="s">
        <v>68</v>
      </c>
      <c r="C31" s="51">
        <v>1052</v>
      </c>
      <c r="D31" s="55">
        <v>62302.87</v>
      </c>
      <c r="E31" s="55">
        <v>73477.11</v>
      </c>
      <c r="F31" s="55">
        <v>1811.58</v>
      </c>
      <c r="G31" s="55">
        <v>3840.0000000000005</v>
      </c>
      <c r="H31" s="26">
        <f>SUM(Taulukko9[[#This Row],[Uudistuksten mukainen osuus työmarkkinatuesta]:[Uudistuksen mukainen osuus ansiopäivärahasta]])</f>
        <v>79128.69</v>
      </c>
      <c r="I31" s="26">
        <f>Taulukko9[[#This Row],[Uudistuksen mukainen rahoitusvastuu yhteensä]]-Taulukko9[[#This Row],[Nykytila, kuntien osuus työmarkkinatuesta]]</f>
        <v>16825.82</v>
      </c>
      <c r="J31" s="26">
        <v>18138.233960000001</v>
      </c>
    </row>
    <row r="32" spans="1:13" x14ac:dyDescent="0.3">
      <c r="A32" s="31">
        <v>75</v>
      </c>
      <c r="B32" s="31" t="s">
        <v>69</v>
      </c>
      <c r="C32" s="51">
        <v>19549</v>
      </c>
      <c r="D32" s="55">
        <v>1555633.17</v>
      </c>
      <c r="E32" s="55">
        <v>2040673.4410000001</v>
      </c>
      <c r="F32" s="55">
        <v>132412.514</v>
      </c>
      <c r="G32" s="55">
        <v>371520</v>
      </c>
      <c r="H32" s="26">
        <f>SUM(Taulukko9[[#This Row],[Uudistuksten mukainen osuus työmarkkinatuesta]:[Uudistuksen mukainen osuus ansiopäivärahasta]])</f>
        <v>2544605.9550000001</v>
      </c>
      <c r="I32" s="26">
        <f>Taulukko9[[#This Row],[Uudistuksen mukainen rahoitusvastuu yhteensä]]-Taulukko9[[#This Row],[Nykytila, kuntien osuus työmarkkinatuesta]]</f>
        <v>988972.78500000015</v>
      </c>
      <c r="J32" s="26">
        <v>1066112.6622300001</v>
      </c>
    </row>
    <row r="33" spans="1:10" x14ac:dyDescent="0.3">
      <c r="A33" s="31">
        <v>77</v>
      </c>
      <c r="B33" s="31" t="s">
        <v>70</v>
      </c>
      <c r="C33" s="51">
        <v>4601</v>
      </c>
      <c r="D33" s="55">
        <v>274119.17</v>
      </c>
      <c r="E33" s="55">
        <v>409902.53899999999</v>
      </c>
      <c r="F33" s="55">
        <v>22167.207999999999</v>
      </c>
      <c r="G33" s="55">
        <v>108480</v>
      </c>
      <c r="H33" s="26">
        <f>SUM(Taulukko9[[#This Row],[Uudistuksten mukainen osuus työmarkkinatuesta]:[Uudistuksen mukainen osuus ansiopäivärahasta]])</f>
        <v>540549.74699999997</v>
      </c>
      <c r="I33" s="26">
        <f>Taulukko9[[#This Row],[Uudistuksen mukainen rahoitusvastuu yhteensä]]-Taulukko9[[#This Row],[Nykytila, kuntien osuus työmarkkinatuesta]]</f>
        <v>266430.57699999999</v>
      </c>
      <c r="J33" s="26">
        <v>287212.162006</v>
      </c>
    </row>
    <row r="34" spans="1:10" x14ac:dyDescent="0.3">
      <c r="A34" s="31">
        <v>78</v>
      </c>
      <c r="B34" s="31" t="s">
        <v>71</v>
      </c>
      <c r="C34" s="51">
        <v>7832</v>
      </c>
      <c r="D34" s="55">
        <v>795676.37</v>
      </c>
      <c r="E34" s="55">
        <v>1034626.652</v>
      </c>
      <c r="F34" s="55">
        <v>36737.819000000003</v>
      </c>
      <c r="G34" s="55">
        <v>115200</v>
      </c>
      <c r="H34" s="26">
        <f>SUM(Taulukko9[[#This Row],[Uudistuksten mukainen osuus työmarkkinatuesta]:[Uudistuksen mukainen osuus ansiopäivärahasta]])</f>
        <v>1186564.4709999999</v>
      </c>
      <c r="I34" s="26">
        <f>Taulukko9[[#This Row],[Uudistuksen mukainen rahoitusvastuu yhteensä]]-Taulukko9[[#This Row],[Nykytila, kuntien osuus työmarkkinatuesta]]</f>
        <v>390888.10099999991</v>
      </c>
      <c r="J34" s="26">
        <v>421377.37287799991</v>
      </c>
    </row>
    <row r="35" spans="1:10" x14ac:dyDescent="0.3">
      <c r="A35" s="31">
        <v>79</v>
      </c>
      <c r="B35" s="31" t="s">
        <v>72</v>
      </c>
      <c r="C35" s="51">
        <v>6753</v>
      </c>
      <c r="D35" s="55">
        <v>633426.80000000005</v>
      </c>
      <c r="E35" s="55">
        <v>929909.18200000003</v>
      </c>
      <c r="F35" s="55">
        <v>31603.334999999999</v>
      </c>
      <c r="G35" s="55">
        <v>79680</v>
      </c>
      <c r="H35" s="26">
        <f>SUM(Taulukko9[[#This Row],[Uudistuksten mukainen osuus työmarkkinatuesta]:[Uudistuksen mukainen osuus ansiopäivärahasta]])</f>
        <v>1041192.517</v>
      </c>
      <c r="I35" s="26">
        <f>Taulukko9[[#This Row],[Uudistuksen mukainen rahoitusvastuu yhteensä]]-Taulukko9[[#This Row],[Nykytila, kuntien osuus työmarkkinatuesta]]</f>
        <v>407765.71699999995</v>
      </c>
      <c r="J35" s="26">
        <v>439571.44292599999</v>
      </c>
    </row>
    <row r="36" spans="1:10" x14ac:dyDescent="0.3">
      <c r="A36" s="31">
        <v>81</v>
      </c>
      <c r="B36" s="31" t="s">
        <v>73</v>
      </c>
      <c r="C36" s="51">
        <v>2574</v>
      </c>
      <c r="D36" s="55">
        <v>157868.31</v>
      </c>
      <c r="E36" s="55">
        <v>220992.584</v>
      </c>
      <c r="F36" s="55">
        <v>31192.089</v>
      </c>
      <c r="G36" s="55">
        <v>31680.000000000004</v>
      </c>
      <c r="H36" s="26">
        <f>SUM(Taulukko9[[#This Row],[Uudistuksten mukainen osuus työmarkkinatuesta]:[Uudistuksen mukainen osuus ansiopäivärahasta]])</f>
        <v>283864.67300000001</v>
      </c>
      <c r="I36" s="26">
        <f>Taulukko9[[#This Row],[Uudistuksen mukainen rahoitusvastuu yhteensä]]-Taulukko9[[#This Row],[Nykytila, kuntien osuus työmarkkinatuesta]]</f>
        <v>125996.36300000001</v>
      </c>
      <c r="J36" s="26">
        <v>135824.07931400003</v>
      </c>
    </row>
    <row r="37" spans="1:10" x14ac:dyDescent="0.3">
      <c r="A37" s="31">
        <v>82</v>
      </c>
      <c r="B37" s="31" t="s">
        <v>74</v>
      </c>
      <c r="C37" s="51">
        <v>9359</v>
      </c>
      <c r="D37" s="55">
        <v>380767.58</v>
      </c>
      <c r="E37" s="55">
        <v>504202.13799999998</v>
      </c>
      <c r="F37" s="55">
        <v>31478.202000000001</v>
      </c>
      <c r="G37" s="55">
        <v>104640</v>
      </c>
      <c r="H37" s="26">
        <f>SUM(Taulukko9[[#This Row],[Uudistuksten mukainen osuus työmarkkinatuesta]:[Uudistuksen mukainen osuus ansiopäivärahasta]])</f>
        <v>640320.34</v>
      </c>
      <c r="I37" s="26">
        <f>Taulukko9[[#This Row],[Uudistuksen mukainen rahoitusvastuu yhteensä]]-Taulukko9[[#This Row],[Nykytila, kuntien osuus työmarkkinatuesta]]</f>
        <v>259552.75999999995</v>
      </c>
      <c r="J37" s="26">
        <v>279797.87527999998</v>
      </c>
    </row>
    <row r="38" spans="1:10" x14ac:dyDescent="0.3">
      <c r="A38" s="31">
        <v>86</v>
      </c>
      <c r="B38" s="31" t="s">
        <v>75</v>
      </c>
      <c r="C38" s="51">
        <v>8031</v>
      </c>
      <c r="D38" s="55">
        <v>180703.2</v>
      </c>
      <c r="E38" s="55">
        <v>457881.74900000001</v>
      </c>
      <c r="F38" s="55">
        <v>63536.222999999998</v>
      </c>
      <c r="G38" s="55">
        <v>118080</v>
      </c>
      <c r="H38" s="26">
        <f>SUM(Taulukko9[[#This Row],[Uudistuksten mukainen osuus työmarkkinatuesta]:[Uudistuksen mukainen osuus ansiopäivärahasta]])</f>
        <v>639497.97200000007</v>
      </c>
      <c r="I38" s="26">
        <f>Taulukko9[[#This Row],[Uudistuksen mukainen rahoitusvastuu yhteensä]]-Taulukko9[[#This Row],[Nykytila, kuntien osuus työmarkkinatuesta]]</f>
        <v>458794.77200000006</v>
      </c>
      <c r="J38" s="26">
        <v>494580.7642160001</v>
      </c>
    </row>
    <row r="39" spans="1:10" x14ac:dyDescent="0.3">
      <c r="A39" s="31">
        <v>90</v>
      </c>
      <c r="B39" s="31" t="s">
        <v>76</v>
      </c>
      <c r="C39" s="51">
        <v>3061</v>
      </c>
      <c r="D39" s="55">
        <v>154017.68</v>
      </c>
      <c r="E39" s="55">
        <v>256519.549</v>
      </c>
      <c r="F39" s="55">
        <v>32297.739000000001</v>
      </c>
      <c r="G39" s="55">
        <v>58560</v>
      </c>
      <c r="H39" s="26">
        <f>SUM(Taulukko9[[#This Row],[Uudistuksten mukainen osuus työmarkkinatuesta]:[Uudistuksen mukainen osuus ansiopäivärahasta]])</f>
        <v>347377.288</v>
      </c>
      <c r="I39" s="26">
        <f>Taulukko9[[#This Row],[Uudistuksen mukainen rahoitusvastuu yhteensä]]-Taulukko9[[#This Row],[Nykytila, kuntien osuus työmarkkinatuesta]]</f>
        <v>193359.60800000001</v>
      </c>
      <c r="J39" s="26">
        <v>208441.65742400003</v>
      </c>
    </row>
    <row r="40" spans="1:10" x14ac:dyDescent="0.3">
      <c r="A40" s="31">
        <v>91</v>
      </c>
      <c r="B40" s="31" t="s">
        <v>77</v>
      </c>
      <c r="C40" s="51">
        <v>664028</v>
      </c>
      <c r="D40" s="55">
        <v>84561860.939999998</v>
      </c>
      <c r="E40" s="55">
        <v>94528828.653999999</v>
      </c>
      <c r="F40" s="55">
        <v>5376872.3689999999</v>
      </c>
      <c r="G40" s="55">
        <v>8267520</v>
      </c>
      <c r="H40" s="26">
        <f>SUM(Taulukko9[[#This Row],[Uudistuksten mukainen osuus työmarkkinatuesta]:[Uudistuksen mukainen osuus ansiopäivärahasta]])</f>
        <v>108173221.023</v>
      </c>
      <c r="I40" s="26">
        <f>Taulukko9[[#This Row],[Uudistuksen mukainen rahoitusvastuu yhteensä]]-Taulukko9[[#This Row],[Nykytila, kuntien osuus työmarkkinatuesta]]</f>
        <v>23611360.083000004</v>
      </c>
      <c r="J40" s="26">
        <v>25453046.169474006</v>
      </c>
    </row>
    <row r="41" spans="1:10" x14ac:dyDescent="0.3">
      <c r="A41" s="31">
        <v>92</v>
      </c>
      <c r="B41" s="31" t="s">
        <v>78</v>
      </c>
      <c r="C41" s="51">
        <v>242819</v>
      </c>
      <c r="D41" s="55">
        <v>27354152.809999999</v>
      </c>
      <c r="E41" s="55">
        <v>35196982.898000002</v>
      </c>
      <c r="F41" s="55">
        <v>1875754.152</v>
      </c>
      <c r="G41" s="55">
        <v>3014400</v>
      </c>
      <c r="H41" s="26">
        <f>SUM(Taulukko9[[#This Row],[Uudistuksten mukainen osuus työmarkkinatuesta]:[Uudistuksen mukainen osuus ansiopäivärahasta]])</f>
        <v>40087137.050000004</v>
      </c>
      <c r="I41" s="26">
        <f>Taulukko9[[#This Row],[Uudistuksen mukainen rahoitusvastuu yhteensä]]-Taulukko9[[#This Row],[Nykytila, kuntien osuus työmarkkinatuesta]]</f>
        <v>12732984.240000006</v>
      </c>
      <c r="J41" s="26">
        <v>13726157.010720007</v>
      </c>
    </row>
    <row r="42" spans="1:10" x14ac:dyDescent="0.3">
      <c r="A42" s="31">
        <v>97</v>
      </c>
      <c r="B42" s="31" t="s">
        <v>79</v>
      </c>
      <c r="C42" s="51">
        <v>2091</v>
      </c>
      <c r="D42" s="55">
        <v>100628.54</v>
      </c>
      <c r="E42" s="55">
        <v>159033.06299999999</v>
      </c>
      <c r="F42" s="55">
        <v>16294.460999999999</v>
      </c>
      <c r="G42" s="55">
        <v>46080</v>
      </c>
      <c r="H42" s="26">
        <f>SUM(Taulukko9[[#This Row],[Uudistuksten mukainen osuus työmarkkinatuesta]:[Uudistuksen mukainen osuus ansiopäivärahasta]])</f>
        <v>221407.524</v>
      </c>
      <c r="I42" s="26">
        <f>Taulukko9[[#This Row],[Uudistuksen mukainen rahoitusvastuu yhteensä]]-Taulukko9[[#This Row],[Nykytila, kuntien osuus työmarkkinatuesta]]</f>
        <v>120778.98400000001</v>
      </c>
      <c r="J42" s="26">
        <v>130199.74475200003</v>
      </c>
    </row>
    <row r="43" spans="1:10" x14ac:dyDescent="0.3">
      <c r="A43" s="31">
        <v>98</v>
      </c>
      <c r="B43" s="31" t="s">
        <v>80</v>
      </c>
      <c r="C43" s="51">
        <v>22943</v>
      </c>
      <c r="D43" s="55">
        <v>1313874.2</v>
      </c>
      <c r="E43" s="55">
        <v>1583163.2479999999</v>
      </c>
      <c r="F43" s="55">
        <v>128985.425</v>
      </c>
      <c r="G43" s="55">
        <v>430080</v>
      </c>
      <c r="H43" s="26">
        <f>SUM(Taulukko9[[#This Row],[Uudistuksten mukainen osuus työmarkkinatuesta]:[Uudistuksen mukainen osuus ansiopäivärahasta]])</f>
        <v>2142228.673</v>
      </c>
      <c r="I43" s="26">
        <f>Taulukko9[[#This Row],[Uudistuksen mukainen rahoitusvastuu yhteensä]]-Taulukko9[[#This Row],[Nykytila, kuntien osuus työmarkkinatuesta]]</f>
        <v>828354.473</v>
      </c>
      <c r="J43" s="26">
        <v>892966.1218940001</v>
      </c>
    </row>
    <row r="44" spans="1:10" x14ac:dyDescent="0.3">
      <c r="A44" s="31">
        <v>102</v>
      </c>
      <c r="B44" s="31" t="s">
        <v>81</v>
      </c>
      <c r="C44" s="51">
        <v>9745</v>
      </c>
      <c r="D44" s="55">
        <v>298218.65999999997</v>
      </c>
      <c r="E44" s="55">
        <v>719475.95799999998</v>
      </c>
      <c r="F44" s="55">
        <v>45998.62</v>
      </c>
      <c r="G44" s="55">
        <v>107520</v>
      </c>
      <c r="H44" s="26">
        <f>SUM(Taulukko9[[#This Row],[Uudistuksten mukainen osuus työmarkkinatuesta]:[Uudistuksen mukainen osuus ansiopäivärahasta]])</f>
        <v>872994.57799999998</v>
      </c>
      <c r="I44" s="26">
        <f>Taulukko9[[#This Row],[Uudistuksen mukainen rahoitusvastuu yhteensä]]-Taulukko9[[#This Row],[Nykytila, kuntien osuus työmarkkinatuesta]]</f>
        <v>574775.91800000006</v>
      </c>
      <c r="J44" s="26">
        <v>619608.43960400007</v>
      </c>
    </row>
    <row r="45" spans="1:10" x14ac:dyDescent="0.3">
      <c r="A45" s="31">
        <v>103</v>
      </c>
      <c r="B45" s="31" t="s">
        <v>82</v>
      </c>
      <c r="C45" s="51">
        <v>2161</v>
      </c>
      <c r="D45" s="55">
        <v>123661.88</v>
      </c>
      <c r="E45" s="55">
        <v>203854.69</v>
      </c>
      <c r="F45" s="55">
        <v>11382.815000000001</v>
      </c>
      <c r="G45" s="55">
        <v>32640</v>
      </c>
      <c r="H45" s="26">
        <f>SUM(Taulukko9[[#This Row],[Uudistuksten mukainen osuus työmarkkinatuesta]:[Uudistuksen mukainen osuus ansiopäivärahasta]])</f>
        <v>247877.505</v>
      </c>
      <c r="I45" s="26">
        <f>Taulukko9[[#This Row],[Uudistuksen mukainen rahoitusvastuu yhteensä]]-Taulukko9[[#This Row],[Nykytila, kuntien osuus työmarkkinatuesta]]</f>
        <v>124215.625</v>
      </c>
      <c r="J45" s="26">
        <v>133904.44375000001</v>
      </c>
    </row>
    <row r="46" spans="1:10" x14ac:dyDescent="0.3">
      <c r="A46" s="31">
        <v>105</v>
      </c>
      <c r="B46" s="31" t="s">
        <v>83</v>
      </c>
      <c r="C46" s="51">
        <v>2094</v>
      </c>
      <c r="D46" s="55">
        <v>125031.07</v>
      </c>
      <c r="E46" s="55">
        <v>183060.565</v>
      </c>
      <c r="F46" s="55">
        <v>18173.663</v>
      </c>
      <c r="G46" s="55">
        <v>44160</v>
      </c>
      <c r="H46" s="26">
        <f>SUM(Taulukko9[[#This Row],[Uudistuksten mukainen osuus työmarkkinatuesta]:[Uudistuksen mukainen osuus ansiopäivärahasta]])</f>
        <v>245394.228</v>
      </c>
      <c r="I46" s="26">
        <f>Taulukko9[[#This Row],[Uudistuksen mukainen rahoitusvastuu yhteensä]]-Taulukko9[[#This Row],[Nykytila, kuntien osuus työmarkkinatuesta]]</f>
        <v>120363.158</v>
      </c>
      <c r="J46" s="26">
        <v>129751.484324</v>
      </c>
    </row>
    <row r="47" spans="1:10" x14ac:dyDescent="0.3">
      <c r="A47" s="31">
        <v>106</v>
      </c>
      <c r="B47" s="31" t="s">
        <v>84</v>
      </c>
      <c r="C47" s="51">
        <v>46797</v>
      </c>
      <c r="D47" s="55">
        <v>4445649.93</v>
      </c>
      <c r="E47" s="55">
        <v>5782546.9960000003</v>
      </c>
      <c r="F47" s="55">
        <v>268850.53100000002</v>
      </c>
      <c r="G47" s="55">
        <v>642240</v>
      </c>
      <c r="H47" s="26">
        <f>SUM(Taulukko9[[#This Row],[Uudistuksten mukainen osuus työmarkkinatuesta]:[Uudistuksen mukainen osuus ansiopäivärahasta]])</f>
        <v>6693637.5270000007</v>
      </c>
      <c r="I47" s="26">
        <f>Taulukko9[[#This Row],[Uudistuksen mukainen rahoitusvastuu yhteensä]]-Taulukko9[[#This Row],[Nykytila, kuntien osuus työmarkkinatuesta]]</f>
        <v>2247987.597000001</v>
      </c>
      <c r="J47" s="26">
        <v>2423330.6295660012</v>
      </c>
    </row>
    <row r="48" spans="1:10" x14ac:dyDescent="0.3">
      <c r="A48" s="31">
        <v>108</v>
      </c>
      <c r="B48" s="31" t="s">
        <v>85</v>
      </c>
      <c r="C48" s="51">
        <v>10257</v>
      </c>
      <c r="D48" s="55">
        <v>566148.47</v>
      </c>
      <c r="E48" s="55">
        <v>774662.53500000003</v>
      </c>
      <c r="F48" s="55">
        <v>41973.063000000002</v>
      </c>
      <c r="G48" s="55">
        <v>144960</v>
      </c>
      <c r="H48" s="26">
        <f>SUM(Taulukko9[[#This Row],[Uudistuksten mukainen osuus työmarkkinatuesta]:[Uudistuksen mukainen osuus ansiopäivärahasta]])</f>
        <v>961595.598</v>
      </c>
      <c r="I48" s="26">
        <f>Taulukko9[[#This Row],[Uudistuksen mukainen rahoitusvastuu yhteensä]]-Taulukko9[[#This Row],[Nykytila, kuntien osuus työmarkkinatuesta]]</f>
        <v>395447.12800000003</v>
      </c>
      <c r="J48" s="26">
        <v>426292.00398400007</v>
      </c>
    </row>
    <row r="49" spans="1:10" x14ac:dyDescent="0.3">
      <c r="A49" s="31">
        <v>109</v>
      </c>
      <c r="B49" s="31" t="s">
        <v>86</v>
      </c>
      <c r="C49" s="51">
        <v>68043</v>
      </c>
      <c r="D49" s="55">
        <v>6740920.04</v>
      </c>
      <c r="E49" s="55">
        <v>8155973.5949999997</v>
      </c>
      <c r="F49" s="55">
        <v>364787.59</v>
      </c>
      <c r="G49" s="55">
        <v>954240.00000000012</v>
      </c>
      <c r="H49" s="26">
        <f>SUM(Taulukko9[[#This Row],[Uudistuksten mukainen osuus työmarkkinatuesta]:[Uudistuksen mukainen osuus ansiopäivärahasta]])</f>
        <v>9475001.1850000005</v>
      </c>
      <c r="I49" s="26">
        <f>Taulukko9[[#This Row],[Uudistuksen mukainen rahoitusvastuu yhteensä]]-Taulukko9[[#This Row],[Nykytila, kuntien osuus työmarkkinatuesta]]</f>
        <v>2734081.1450000005</v>
      </c>
      <c r="J49" s="26">
        <v>2947339.4743100009</v>
      </c>
    </row>
    <row r="50" spans="1:10" x14ac:dyDescent="0.3">
      <c r="A50" s="31">
        <v>111</v>
      </c>
      <c r="B50" s="31" t="s">
        <v>87</v>
      </c>
      <c r="C50" s="51">
        <v>18131</v>
      </c>
      <c r="D50" s="55">
        <v>1765546.05</v>
      </c>
      <c r="E50" s="55">
        <v>1986389.821</v>
      </c>
      <c r="F50" s="55">
        <v>108015.04300000001</v>
      </c>
      <c r="G50" s="55">
        <v>364800</v>
      </c>
      <c r="H50" s="26">
        <f>SUM(Taulukko9[[#This Row],[Uudistuksten mukainen osuus työmarkkinatuesta]:[Uudistuksen mukainen osuus ansiopäivärahasta]])</f>
        <v>2459204.8640000001</v>
      </c>
      <c r="I50" s="26">
        <f>Taulukko9[[#This Row],[Uudistuksen mukainen rahoitusvastuu yhteensä]]-Taulukko9[[#This Row],[Nykytila, kuntien osuus työmarkkinatuesta]]</f>
        <v>693658.81400000001</v>
      </c>
      <c r="J50" s="26">
        <v>747764.20149200002</v>
      </c>
    </row>
    <row r="51" spans="1:10" x14ac:dyDescent="0.3">
      <c r="A51" s="31">
        <v>139</v>
      </c>
      <c r="B51" s="31" t="s">
        <v>88</v>
      </c>
      <c r="C51" s="51">
        <v>9853</v>
      </c>
      <c r="D51" s="55">
        <v>427192.94</v>
      </c>
      <c r="E51" s="55">
        <v>699677.41299999994</v>
      </c>
      <c r="F51" s="55">
        <v>28317.845000000001</v>
      </c>
      <c r="G51" s="55">
        <v>216960</v>
      </c>
      <c r="H51" s="26">
        <f>SUM(Taulukko9[[#This Row],[Uudistuksten mukainen osuus työmarkkinatuesta]:[Uudistuksen mukainen osuus ansiopäivärahasta]])</f>
        <v>944955.25799999991</v>
      </c>
      <c r="I51" s="26">
        <f>Taulukko9[[#This Row],[Uudistuksen mukainen rahoitusvastuu yhteensä]]-Taulukko9[[#This Row],[Nykytila, kuntien osuus työmarkkinatuesta]]</f>
        <v>517762.31799999991</v>
      </c>
      <c r="J51" s="26">
        <v>558147.77880399988</v>
      </c>
    </row>
    <row r="52" spans="1:10" x14ac:dyDescent="0.3">
      <c r="A52" s="31">
        <v>140</v>
      </c>
      <c r="B52" s="31" t="s">
        <v>89</v>
      </c>
      <c r="C52" s="51">
        <v>20801</v>
      </c>
      <c r="D52" s="55">
        <v>1796278.36</v>
      </c>
      <c r="E52" s="55">
        <v>2222245.2590000001</v>
      </c>
      <c r="F52" s="55">
        <v>113133.43700000001</v>
      </c>
      <c r="G52" s="55">
        <v>361920</v>
      </c>
      <c r="H52" s="26">
        <f>SUM(Taulukko9[[#This Row],[Uudistuksten mukainen osuus työmarkkinatuesta]:[Uudistuksen mukainen osuus ansiopäivärahasta]])</f>
        <v>2697298.696</v>
      </c>
      <c r="I52" s="26">
        <f>Taulukko9[[#This Row],[Uudistuksen mukainen rahoitusvastuu yhteensä]]-Taulukko9[[#This Row],[Nykytila, kuntien osuus työmarkkinatuesta]]</f>
        <v>901020.33599999989</v>
      </c>
      <c r="J52" s="26">
        <v>971299.92220799997</v>
      </c>
    </row>
    <row r="53" spans="1:10" x14ac:dyDescent="0.3">
      <c r="A53" s="31">
        <v>142</v>
      </c>
      <c r="B53" s="31" t="s">
        <v>90</v>
      </c>
      <c r="C53" s="51">
        <v>6504</v>
      </c>
      <c r="D53" s="55">
        <v>320892.57</v>
      </c>
      <c r="E53" s="55">
        <v>430361.45699999999</v>
      </c>
      <c r="F53" s="55">
        <v>38500.927000000003</v>
      </c>
      <c r="G53" s="55">
        <v>71040</v>
      </c>
      <c r="H53" s="26">
        <f>SUM(Taulukko9[[#This Row],[Uudistuksten mukainen osuus työmarkkinatuesta]:[Uudistuksen mukainen osuus ansiopäivärahasta]])</f>
        <v>539902.38400000008</v>
      </c>
      <c r="I53" s="26">
        <f>Taulukko9[[#This Row],[Uudistuksen mukainen rahoitusvastuu yhteensä]]-Taulukko9[[#This Row],[Nykytila, kuntien osuus työmarkkinatuesta]]</f>
        <v>219009.81400000007</v>
      </c>
      <c r="J53" s="26">
        <v>236092.57949200011</v>
      </c>
    </row>
    <row r="54" spans="1:10" x14ac:dyDescent="0.3">
      <c r="A54" s="31">
        <v>143</v>
      </c>
      <c r="B54" s="31" t="s">
        <v>91</v>
      </c>
      <c r="C54" s="51">
        <v>6804</v>
      </c>
      <c r="D54" s="55">
        <v>302797.75</v>
      </c>
      <c r="E54" s="55">
        <v>547037.48600000003</v>
      </c>
      <c r="F54" s="55">
        <v>24200.059000000001</v>
      </c>
      <c r="G54" s="55">
        <v>81600</v>
      </c>
      <c r="H54" s="26">
        <f>SUM(Taulukko9[[#This Row],[Uudistuksten mukainen osuus työmarkkinatuesta]:[Uudistuksen mukainen osuus ansiopäivärahasta]])</f>
        <v>652837.54500000004</v>
      </c>
      <c r="I54" s="26">
        <f>Taulukko9[[#This Row],[Uudistuksen mukainen rahoitusvastuu yhteensä]]-Taulukko9[[#This Row],[Nykytila, kuntien osuus työmarkkinatuesta]]</f>
        <v>350039.79500000004</v>
      </c>
      <c r="J54" s="26">
        <v>377342.89901000005</v>
      </c>
    </row>
    <row r="55" spans="1:10" x14ac:dyDescent="0.3">
      <c r="A55" s="31">
        <v>145</v>
      </c>
      <c r="B55" s="31" t="s">
        <v>92</v>
      </c>
      <c r="C55" s="51">
        <v>12369</v>
      </c>
      <c r="D55" s="55">
        <v>353908.05</v>
      </c>
      <c r="E55" s="55">
        <v>605893.71799999999</v>
      </c>
      <c r="F55" s="55">
        <v>37091.735999999997</v>
      </c>
      <c r="G55" s="55">
        <v>129600.00000000001</v>
      </c>
      <c r="H55" s="26">
        <f>SUM(Taulukko9[[#This Row],[Uudistuksten mukainen osuus työmarkkinatuesta]:[Uudistuksen mukainen osuus ansiopäivärahasta]])</f>
        <v>772585.45400000003</v>
      </c>
      <c r="I55" s="26">
        <f>Taulukko9[[#This Row],[Uudistuksen mukainen rahoitusvastuu yhteensä]]-Taulukko9[[#This Row],[Nykytila, kuntien osuus työmarkkinatuesta]]</f>
        <v>418677.40400000004</v>
      </c>
      <c r="J55" s="26">
        <v>451334.2415120001</v>
      </c>
    </row>
    <row r="56" spans="1:10" x14ac:dyDescent="0.3">
      <c r="A56" s="31">
        <v>146</v>
      </c>
      <c r="B56" s="31" t="s">
        <v>93</v>
      </c>
      <c r="C56" s="51">
        <v>4492</v>
      </c>
      <c r="D56" s="55">
        <v>402918.02</v>
      </c>
      <c r="E56" s="55">
        <v>451663.46100000001</v>
      </c>
      <c r="F56" s="55">
        <v>23633.607</v>
      </c>
      <c r="G56" s="55">
        <v>121920</v>
      </c>
      <c r="H56" s="26">
        <f>SUM(Taulukko9[[#This Row],[Uudistuksten mukainen osuus työmarkkinatuesta]:[Uudistuksen mukainen osuus ansiopäivärahasta]])</f>
        <v>597217.06799999997</v>
      </c>
      <c r="I56" s="26">
        <f>Taulukko9[[#This Row],[Uudistuksen mukainen rahoitusvastuu yhteensä]]-Taulukko9[[#This Row],[Nykytila, kuntien osuus työmarkkinatuesta]]</f>
        <v>194299.04799999995</v>
      </c>
      <c r="J56" s="26">
        <v>209454.37374399995</v>
      </c>
    </row>
    <row r="57" spans="1:10" x14ac:dyDescent="0.3">
      <c r="A57" s="31">
        <v>148</v>
      </c>
      <c r="B57" s="31" t="s">
        <v>94</v>
      </c>
      <c r="C57" s="51">
        <v>7047</v>
      </c>
      <c r="D57" s="55">
        <v>416628.52</v>
      </c>
      <c r="E57" s="55">
        <v>480278.82699999999</v>
      </c>
      <c r="F57" s="55">
        <v>38802.345999999998</v>
      </c>
      <c r="G57" s="55">
        <v>117120</v>
      </c>
      <c r="H57" s="26">
        <f>SUM(Taulukko9[[#This Row],[Uudistuksten mukainen osuus työmarkkinatuesta]:[Uudistuksen mukainen osuus ansiopäivärahasta]])</f>
        <v>636201.17299999995</v>
      </c>
      <c r="I57" s="26">
        <f>Taulukko9[[#This Row],[Uudistuksen mukainen rahoitusvastuu yhteensä]]-Taulukko9[[#This Row],[Nykytila, kuntien osuus työmarkkinatuesta]]</f>
        <v>219572.65299999993</v>
      </c>
      <c r="J57" s="26">
        <v>236699.31993399994</v>
      </c>
    </row>
    <row r="58" spans="1:10" x14ac:dyDescent="0.3">
      <c r="A58" s="31">
        <v>149</v>
      </c>
      <c r="B58" s="31" t="s">
        <v>95</v>
      </c>
      <c r="C58" s="51">
        <v>5384</v>
      </c>
      <c r="D58" s="55">
        <v>344658.99</v>
      </c>
      <c r="E58" s="55">
        <v>345151.875</v>
      </c>
      <c r="F58" s="55">
        <v>13178.463</v>
      </c>
      <c r="G58" s="55">
        <v>65280</v>
      </c>
      <c r="H58" s="26">
        <f>SUM(Taulukko9[[#This Row],[Uudistuksten mukainen osuus työmarkkinatuesta]:[Uudistuksen mukainen osuus ansiopäivärahasta]])</f>
        <v>423610.33799999999</v>
      </c>
      <c r="I58" s="26">
        <f>Taulukko9[[#This Row],[Uudistuksen mukainen rahoitusvastuu yhteensä]]-Taulukko9[[#This Row],[Nykytila, kuntien osuus työmarkkinatuesta]]</f>
        <v>78951.347999999998</v>
      </c>
      <c r="J58" s="26">
        <v>85109.553144000005</v>
      </c>
    </row>
    <row r="59" spans="1:10" x14ac:dyDescent="0.3">
      <c r="A59" s="31">
        <v>151</v>
      </c>
      <c r="B59" s="31" t="s">
        <v>96</v>
      </c>
      <c r="C59" s="51">
        <v>1852</v>
      </c>
      <c r="D59" s="55">
        <v>81725.320000000007</v>
      </c>
      <c r="E59" s="55">
        <v>126264.189</v>
      </c>
      <c r="F59" s="55">
        <v>10723.102999999999</v>
      </c>
      <c r="G59" s="55">
        <v>10560</v>
      </c>
      <c r="H59" s="26">
        <f>SUM(Taulukko9[[#This Row],[Uudistuksten mukainen osuus työmarkkinatuesta]:[Uudistuksen mukainen osuus ansiopäivärahasta]])</f>
        <v>147547.29199999999</v>
      </c>
      <c r="I59" s="26">
        <f>Taulukko9[[#This Row],[Uudistuksen mukainen rahoitusvastuu yhteensä]]-Taulukko9[[#This Row],[Nykytila, kuntien osuus työmarkkinatuesta]]</f>
        <v>65821.97199999998</v>
      </c>
      <c r="J59" s="26">
        <v>70956.085815999977</v>
      </c>
    </row>
    <row r="60" spans="1:10" x14ac:dyDescent="0.3">
      <c r="A60" s="31">
        <v>152</v>
      </c>
      <c r="B60" s="31" t="s">
        <v>97</v>
      </c>
      <c r="C60" s="51">
        <v>4406</v>
      </c>
      <c r="D60" s="55">
        <v>151989.95000000001</v>
      </c>
      <c r="E60" s="55">
        <v>255287.799</v>
      </c>
      <c r="F60" s="55">
        <v>25792.973999999998</v>
      </c>
      <c r="G60" s="55">
        <v>45120</v>
      </c>
      <c r="H60" s="26">
        <f>SUM(Taulukko9[[#This Row],[Uudistuksten mukainen osuus työmarkkinatuesta]:[Uudistuksen mukainen osuus ansiopäivärahasta]])</f>
        <v>326200.77299999999</v>
      </c>
      <c r="I60" s="26">
        <f>Taulukko9[[#This Row],[Uudistuksen mukainen rahoitusvastuu yhteensä]]-Taulukko9[[#This Row],[Nykytila, kuntien osuus työmarkkinatuesta]]</f>
        <v>174210.82299999997</v>
      </c>
      <c r="J60" s="26">
        <v>187799.26719399999</v>
      </c>
    </row>
    <row r="61" spans="1:10" x14ac:dyDescent="0.3">
      <c r="A61" s="31">
        <v>153</v>
      </c>
      <c r="B61" s="31" t="s">
        <v>98</v>
      </c>
      <c r="C61" s="51">
        <v>25208</v>
      </c>
      <c r="D61" s="55">
        <v>2182248.5</v>
      </c>
      <c r="E61" s="55">
        <v>3455859.5729999999</v>
      </c>
      <c r="F61" s="55">
        <v>225154.03</v>
      </c>
      <c r="G61" s="55">
        <v>611520</v>
      </c>
      <c r="H61" s="26">
        <f>SUM(Taulukko9[[#This Row],[Uudistuksten mukainen osuus työmarkkinatuesta]:[Uudistuksen mukainen osuus ansiopäivärahasta]])</f>
        <v>4292533.6030000001</v>
      </c>
      <c r="I61" s="26">
        <f>Taulukko9[[#This Row],[Uudistuksen mukainen rahoitusvastuu yhteensä]]-Taulukko9[[#This Row],[Nykytila, kuntien osuus työmarkkinatuesta]]</f>
        <v>2110285.1030000001</v>
      </c>
      <c r="J61" s="26">
        <v>2274887.3410340003</v>
      </c>
    </row>
    <row r="62" spans="1:10" x14ac:dyDescent="0.3">
      <c r="A62" s="31">
        <v>165</v>
      </c>
      <c r="B62" s="31" t="s">
        <v>99</v>
      </c>
      <c r="C62" s="51">
        <v>16280</v>
      </c>
      <c r="D62" s="55">
        <v>1015807.76</v>
      </c>
      <c r="E62" s="55">
        <v>1369014.0330000001</v>
      </c>
      <c r="F62" s="55">
        <v>70436.706000000006</v>
      </c>
      <c r="G62" s="55">
        <v>260160</v>
      </c>
      <c r="H62" s="26">
        <f>SUM(Taulukko9[[#This Row],[Uudistuksten mukainen osuus työmarkkinatuesta]:[Uudistuksen mukainen osuus ansiopäivärahasta]])</f>
        <v>1699610.7390000001</v>
      </c>
      <c r="I62" s="26">
        <f>Taulukko9[[#This Row],[Uudistuksen mukainen rahoitusvastuu yhteensä]]-Taulukko9[[#This Row],[Nykytila, kuntien osuus työmarkkinatuesta]]</f>
        <v>683802.97900000005</v>
      </c>
      <c r="J62" s="26">
        <v>737139.61136200011</v>
      </c>
    </row>
    <row r="63" spans="1:10" x14ac:dyDescent="0.3">
      <c r="A63" s="31">
        <v>167</v>
      </c>
      <c r="B63" s="31" t="s">
        <v>100</v>
      </c>
      <c r="C63" s="51">
        <v>77513</v>
      </c>
      <c r="D63" s="55">
        <v>10320970.140000001</v>
      </c>
      <c r="E63" s="55">
        <v>12306582.897</v>
      </c>
      <c r="F63" s="55">
        <v>598026.20400000003</v>
      </c>
      <c r="G63" s="55">
        <v>1511040</v>
      </c>
      <c r="H63" s="26">
        <f>SUM(Taulukko9[[#This Row],[Uudistuksten mukainen osuus työmarkkinatuesta]:[Uudistuksen mukainen osuus ansiopäivärahasta]])</f>
        <v>14415649.101</v>
      </c>
      <c r="I63" s="26">
        <f>Taulukko9[[#This Row],[Uudistuksen mukainen rahoitusvastuu yhteensä]]-Taulukko9[[#This Row],[Nykytila, kuntien osuus työmarkkinatuesta]]</f>
        <v>4094678.9609999992</v>
      </c>
      <c r="J63" s="26">
        <v>4414063.9199579991</v>
      </c>
    </row>
    <row r="64" spans="1:10" x14ac:dyDescent="0.3">
      <c r="A64" s="31">
        <v>169</v>
      </c>
      <c r="B64" s="31" t="s">
        <v>101</v>
      </c>
      <c r="C64" s="51">
        <v>4990</v>
      </c>
      <c r="D64" s="55">
        <v>180633.47</v>
      </c>
      <c r="E64" s="55">
        <v>317313.29399999999</v>
      </c>
      <c r="F64" s="55">
        <v>19972.087</v>
      </c>
      <c r="G64" s="55">
        <v>74880</v>
      </c>
      <c r="H64" s="26">
        <f>SUM(Taulukko9[[#This Row],[Uudistuksten mukainen osuus työmarkkinatuesta]:[Uudistuksen mukainen osuus ansiopäivärahasta]])</f>
        <v>412165.38099999999</v>
      </c>
      <c r="I64" s="26">
        <f>Taulukko9[[#This Row],[Uudistuksen mukainen rahoitusvastuu yhteensä]]-Taulukko9[[#This Row],[Nykytila, kuntien osuus työmarkkinatuesta]]</f>
        <v>231531.91099999999</v>
      </c>
      <c r="J64" s="26">
        <v>249591.400058</v>
      </c>
    </row>
    <row r="65" spans="1:10" x14ac:dyDescent="0.3">
      <c r="A65" s="31">
        <v>171</v>
      </c>
      <c r="B65" s="31" t="s">
        <v>102</v>
      </c>
      <c r="C65" s="51">
        <v>4540</v>
      </c>
      <c r="D65" s="55">
        <v>126924.06</v>
      </c>
      <c r="E65" s="55">
        <v>280417.82699999999</v>
      </c>
      <c r="F65" s="55">
        <v>24859.367999999999</v>
      </c>
      <c r="G65" s="55">
        <v>114240</v>
      </c>
      <c r="H65" s="26">
        <f>SUM(Taulukko9[[#This Row],[Uudistuksten mukainen osuus työmarkkinatuesta]:[Uudistuksen mukainen osuus ansiopäivärahasta]])</f>
        <v>419517.19500000001</v>
      </c>
      <c r="I65" s="26">
        <f>Taulukko9[[#This Row],[Uudistuksen mukainen rahoitusvastuu yhteensä]]-Taulukko9[[#This Row],[Nykytila, kuntien osuus työmarkkinatuesta]]</f>
        <v>292593.13500000001</v>
      </c>
      <c r="J65" s="26">
        <v>315415.39953000005</v>
      </c>
    </row>
    <row r="66" spans="1:10" x14ac:dyDescent="0.3">
      <c r="A66" s="31">
        <v>172</v>
      </c>
      <c r="B66" s="31" t="s">
        <v>103</v>
      </c>
      <c r="C66" s="51">
        <v>4171</v>
      </c>
      <c r="D66" s="55">
        <v>310742.3</v>
      </c>
      <c r="E66" s="55">
        <v>417808.72</v>
      </c>
      <c r="F66" s="55">
        <v>13912.136</v>
      </c>
      <c r="G66" s="55">
        <v>72000</v>
      </c>
      <c r="H66" s="26">
        <f>SUM(Taulukko9[[#This Row],[Uudistuksten mukainen osuus työmarkkinatuesta]:[Uudistuksen mukainen osuus ansiopäivärahasta]])</f>
        <v>503720.85599999997</v>
      </c>
      <c r="I66" s="26">
        <f>Taulukko9[[#This Row],[Uudistuksen mukainen rahoitusvastuu yhteensä]]-Taulukko9[[#This Row],[Nykytila, kuntien osuus työmarkkinatuesta]]</f>
        <v>192978.55599999998</v>
      </c>
      <c r="J66" s="26">
        <v>208030.88336799998</v>
      </c>
    </row>
    <row r="67" spans="1:10" x14ac:dyDescent="0.3">
      <c r="A67" s="31">
        <v>176</v>
      </c>
      <c r="B67" s="31" t="s">
        <v>104</v>
      </c>
      <c r="C67" s="51">
        <v>4352</v>
      </c>
      <c r="D67" s="55">
        <v>240938.47</v>
      </c>
      <c r="E67" s="55">
        <v>496648.05300000001</v>
      </c>
      <c r="F67" s="55">
        <v>47752.821000000004</v>
      </c>
      <c r="G67" s="55">
        <v>93120</v>
      </c>
      <c r="H67" s="26">
        <f>SUM(Taulukko9[[#This Row],[Uudistuksten mukainen osuus työmarkkinatuesta]:[Uudistuksen mukainen osuus ansiopäivärahasta]])</f>
        <v>637520.87400000007</v>
      </c>
      <c r="I67" s="26">
        <f>Taulukko9[[#This Row],[Uudistuksen mukainen rahoitusvastuu yhteensä]]-Taulukko9[[#This Row],[Nykytila, kuntien osuus työmarkkinatuesta]]</f>
        <v>396582.4040000001</v>
      </c>
      <c r="J67" s="26">
        <v>427515.83151200012</v>
      </c>
    </row>
    <row r="68" spans="1:10" x14ac:dyDescent="0.3">
      <c r="A68" s="31">
        <v>177</v>
      </c>
      <c r="B68" s="31" t="s">
        <v>105</v>
      </c>
      <c r="C68" s="51">
        <v>1768</v>
      </c>
      <c r="D68" s="55">
        <v>67237.429999999993</v>
      </c>
      <c r="E68" s="55">
        <v>137061.70600000001</v>
      </c>
      <c r="F68" s="55">
        <v>8310.23</v>
      </c>
      <c r="G68" s="55">
        <v>10560</v>
      </c>
      <c r="H68" s="26">
        <f>SUM(Taulukko9[[#This Row],[Uudistuksten mukainen osuus työmarkkinatuesta]:[Uudistuksen mukainen osuus ansiopäivärahasta]])</f>
        <v>155931.93600000002</v>
      </c>
      <c r="I68" s="26">
        <f>Taulukko9[[#This Row],[Uudistuksen mukainen rahoitusvastuu yhteensä]]-Taulukko9[[#This Row],[Nykytila, kuntien osuus työmarkkinatuesta]]</f>
        <v>88694.506000000023</v>
      </c>
      <c r="J68" s="26">
        <v>95612.677468000038</v>
      </c>
    </row>
    <row r="69" spans="1:10" x14ac:dyDescent="0.3">
      <c r="A69" s="31">
        <v>178</v>
      </c>
      <c r="B69" s="31" t="s">
        <v>106</v>
      </c>
      <c r="C69" s="51">
        <v>5769</v>
      </c>
      <c r="D69" s="55">
        <v>133381.97</v>
      </c>
      <c r="E69" s="55">
        <v>253294.274</v>
      </c>
      <c r="F69" s="55">
        <v>28920.198</v>
      </c>
      <c r="G69" s="55">
        <v>101760</v>
      </c>
      <c r="H69" s="26">
        <f>SUM(Taulukko9[[#This Row],[Uudistuksten mukainen osuus työmarkkinatuesta]:[Uudistuksen mukainen osuus ansiopäivärahasta]])</f>
        <v>383974.47200000001</v>
      </c>
      <c r="I69" s="26">
        <f>Taulukko9[[#This Row],[Uudistuksen mukainen rahoitusvastuu yhteensä]]-Taulukko9[[#This Row],[Nykytila, kuntien osuus työmarkkinatuesta]]</f>
        <v>250592.50200000001</v>
      </c>
      <c r="J69" s="26">
        <v>270138.71715600003</v>
      </c>
    </row>
    <row r="70" spans="1:10" x14ac:dyDescent="0.3">
      <c r="A70" s="31">
        <v>179</v>
      </c>
      <c r="B70" s="31" t="s">
        <v>107</v>
      </c>
      <c r="C70" s="51">
        <v>145887</v>
      </c>
      <c r="D70" s="55">
        <v>18836440.210000001</v>
      </c>
      <c r="E70" s="55">
        <v>23539225.188000001</v>
      </c>
      <c r="F70" s="55">
        <v>969732.45799999998</v>
      </c>
      <c r="G70" s="55">
        <v>2246400</v>
      </c>
      <c r="H70" s="26">
        <f>SUM(Taulukko9[[#This Row],[Uudistuksten mukainen osuus työmarkkinatuesta]:[Uudistuksen mukainen osuus ansiopäivärahasta]])</f>
        <v>26755357.646000002</v>
      </c>
      <c r="I70" s="26">
        <f>Taulukko9[[#This Row],[Uudistuksen mukainen rahoitusvastuu yhteensä]]-Taulukko9[[#This Row],[Nykytila, kuntien osuus työmarkkinatuesta]]</f>
        <v>7918917.4360000007</v>
      </c>
      <c r="J70" s="26">
        <v>8536592.9960080013</v>
      </c>
    </row>
    <row r="71" spans="1:10" x14ac:dyDescent="0.3">
      <c r="A71" s="31">
        <v>181</v>
      </c>
      <c r="B71" s="31" t="s">
        <v>108</v>
      </c>
      <c r="C71" s="51">
        <v>1683</v>
      </c>
      <c r="D71" s="55">
        <v>84081.98</v>
      </c>
      <c r="E71" s="55">
        <v>127203.579</v>
      </c>
      <c r="F71" s="55">
        <v>11642.963</v>
      </c>
      <c r="G71" s="55">
        <v>16320</v>
      </c>
      <c r="H71" s="26">
        <f>SUM(Taulukko9[[#This Row],[Uudistuksten mukainen osuus työmarkkinatuesta]:[Uudistuksen mukainen osuus ansiopäivärahasta]])</f>
        <v>155166.54199999999</v>
      </c>
      <c r="I71" s="26">
        <f>Taulukko9[[#This Row],[Uudistuksen mukainen rahoitusvastuu yhteensä]]-Taulukko9[[#This Row],[Nykytila, kuntien osuus työmarkkinatuesta]]</f>
        <v>71084.561999999991</v>
      </c>
      <c r="J71" s="26">
        <v>76629.157835999998</v>
      </c>
    </row>
    <row r="72" spans="1:10" x14ac:dyDescent="0.3">
      <c r="A72" s="31">
        <v>182</v>
      </c>
      <c r="B72" s="31" t="s">
        <v>109</v>
      </c>
      <c r="C72" s="51">
        <v>19347</v>
      </c>
      <c r="D72" s="55">
        <v>1772550.4</v>
      </c>
      <c r="E72" s="55">
        <v>2496228.8250000002</v>
      </c>
      <c r="F72" s="55">
        <v>93285.084000000003</v>
      </c>
      <c r="G72" s="55">
        <v>700800</v>
      </c>
      <c r="H72" s="26">
        <f>SUM(Taulukko9[[#This Row],[Uudistuksten mukainen osuus työmarkkinatuesta]:[Uudistuksen mukainen osuus ansiopäivärahasta]])</f>
        <v>3290313.909</v>
      </c>
      <c r="I72" s="26">
        <f>Taulukko9[[#This Row],[Uudistuksen mukainen rahoitusvastuu yhteensä]]-Taulukko9[[#This Row],[Nykytila, kuntien osuus työmarkkinatuesta]]</f>
        <v>1517763.5090000001</v>
      </c>
      <c r="J72" s="26">
        <v>1636149.0627020001</v>
      </c>
    </row>
    <row r="73" spans="1:10" x14ac:dyDescent="0.3">
      <c r="A73" s="31">
        <v>186</v>
      </c>
      <c r="B73" s="31" t="s">
        <v>110</v>
      </c>
      <c r="C73" s="51">
        <v>45630</v>
      </c>
      <c r="D73" s="55">
        <v>3776690.21</v>
      </c>
      <c r="E73" s="55">
        <v>4476397.7649999997</v>
      </c>
      <c r="F73" s="55">
        <v>283564.12599999999</v>
      </c>
      <c r="G73" s="55">
        <v>494400</v>
      </c>
      <c r="H73" s="26">
        <f>SUM(Taulukko9[[#This Row],[Uudistuksten mukainen osuus työmarkkinatuesta]:[Uudistuksen mukainen osuus ansiopäivärahasta]])</f>
        <v>5254361.8909999998</v>
      </c>
      <c r="I73" s="26">
        <f>Taulukko9[[#This Row],[Uudistuksen mukainen rahoitusvastuu yhteensä]]-Taulukko9[[#This Row],[Nykytila, kuntien osuus työmarkkinatuesta]]</f>
        <v>1477671.6809999999</v>
      </c>
      <c r="J73" s="26">
        <v>1592930.0721179999</v>
      </c>
    </row>
    <row r="74" spans="1:10" x14ac:dyDescent="0.3">
      <c r="A74" s="31">
        <v>202</v>
      </c>
      <c r="B74" s="31" t="s">
        <v>111</v>
      </c>
      <c r="C74" s="51">
        <v>35848</v>
      </c>
      <c r="D74" s="55">
        <v>1007330.33</v>
      </c>
      <c r="E74" s="55">
        <v>1916645.3810000001</v>
      </c>
      <c r="F74" s="55">
        <v>126382.486</v>
      </c>
      <c r="G74" s="55">
        <v>434880</v>
      </c>
      <c r="H74" s="26">
        <f>SUM(Taulukko9[[#This Row],[Uudistuksten mukainen osuus työmarkkinatuesta]:[Uudistuksen mukainen osuus ansiopäivärahasta]])</f>
        <v>2477907.8670000001</v>
      </c>
      <c r="I74" s="26">
        <f>Taulukko9[[#This Row],[Uudistuksen mukainen rahoitusvastuu yhteensä]]-Taulukko9[[#This Row],[Nykytila, kuntien osuus työmarkkinatuesta]]</f>
        <v>1470577.537</v>
      </c>
      <c r="J74" s="26">
        <v>1585282.584886</v>
      </c>
    </row>
    <row r="75" spans="1:10" x14ac:dyDescent="0.3">
      <c r="A75" s="31">
        <v>204</v>
      </c>
      <c r="B75" s="31" t="s">
        <v>112</v>
      </c>
      <c r="C75" s="51">
        <v>2689</v>
      </c>
      <c r="D75" s="55">
        <v>202973.43</v>
      </c>
      <c r="E75" s="55">
        <v>309428.94199999998</v>
      </c>
      <c r="F75" s="55">
        <v>21142.456999999999</v>
      </c>
      <c r="G75" s="55">
        <v>43200.000000000007</v>
      </c>
      <c r="H75" s="26">
        <f>SUM(Taulukko9[[#This Row],[Uudistuksten mukainen osuus työmarkkinatuesta]:[Uudistuksen mukainen osuus ansiopäivärahasta]])</f>
        <v>373771.39899999998</v>
      </c>
      <c r="I75" s="26">
        <f>Taulukko9[[#This Row],[Uudistuksen mukainen rahoitusvastuu yhteensä]]-Taulukko9[[#This Row],[Nykytila, kuntien osuus työmarkkinatuesta]]</f>
        <v>170797.96899999998</v>
      </c>
      <c r="J75" s="26">
        <v>184120.210582</v>
      </c>
    </row>
    <row r="76" spans="1:10" x14ac:dyDescent="0.3">
      <c r="A76" s="31">
        <v>205</v>
      </c>
      <c r="B76" s="31" t="s">
        <v>113</v>
      </c>
      <c r="C76" s="51">
        <v>36297</v>
      </c>
      <c r="D76" s="55">
        <v>2371719.84</v>
      </c>
      <c r="E76" s="55">
        <v>3419498.5780000002</v>
      </c>
      <c r="F76" s="55">
        <v>258245.701</v>
      </c>
      <c r="G76" s="55">
        <v>566400</v>
      </c>
      <c r="H76" s="26">
        <f>SUM(Taulukko9[[#This Row],[Uudistuksten mukainen osuus työmarkkinatuesta]:[Uudistuksen mukainen osuus ansiopäivärahasta]])</f>
        <v>4244144.2790000001</v>
      </c>
      <c r="I76" s="26">
        <f>Taulukko9[[#This Row],[Uudistuksen mukainen rahoitusvastuu yhteensä]]-Taulukko9[[#This Row],[Nykytila, kuntien osuus työmarkkinatuesta]]</f>
        <v>1872424.4390000002</v>
      </c>
      <c r="J76" s="26">
        <v>2018473.5452420004</v>
      </c>
    </row>
    <row r="77" spans="1:10" x14ac:dyDescent="0.3">
      <c r="A77" s="31">
        <v>208</v>
      </c>
      <c r="B77" s="31" t="s">
        <v>114</v>
      </c>
      <c r="C77" s="51">
        <v>12335</v>
      </c>
      <c r="D77" s="55">
        <v>370093.62</v>
      </c>
      <c r="E77" s="55">
        <v>654864.45600000001</v>
      </c>
      <c r="F77" s="55">
        <v>48509.874000000003</v>
      </c>
      <c r="G77" s="55">
        <v>133440</v>
      </c>
      <c r="H77" s="26">
        <f>SUM(Taulukko9[[#This Row],[Uudistuksten mukainen osuus työmarkkinatuesta]:[Uudistuksen mukainen osuus ansiopäivärahasta]])</f>
        <v>836814.33</v>
      </c>
      <c r="I77" s="26">
        <f>Taulukko9[[#This Row],[Uudistuksen mukainen rahoitusvastuu yhteensä]]-Taulukko9[[#This Row],[Nykytila, kuntien osuus työmarkkinatuesta]]</f>
        <v>466720.70999999996</v>
      </c>
      <c r="J77" s="26">
        <v>503124.92537999997</v>
      </c>
    </row>
    <row r="78" spans="1:10" x14ac:dyDescent="0.3">
      <c r="A78" s="31">
        <v>211</v>
      </c>
      <c r="B78" s="31" t="s">
        <v>115</v>
      </c>
      <c r="C78" s="51">
        <v>32959</v>
      </c>
      <c r="D78" s="55">
        <v>1767531.93</v>
      </c>
      <c r="E78" s="55">
        <v>1972502.6880000001</v>
      </c>
      <c r="F78" s="55">
        <v>101401.27499999999</v>
      </c>
      <c r="G78" s="55">
        <v>403200</v>
      </c>
      <c r="H78" s="26">
        <f>SUM(Taulukko9[[#This Row],[Uudistuksten mukainen osuus työmarkkinatuesta]:[Uudistuksen mukainen osuus ansiopäivärahasta]])</f>
        <v>2477103.963</v>
      </c>
      <c r="I78" s="26">
        <f>Taulukko9[[#This Row],[Uudistuksen mukainen rahoitusvastuu yhteensä]]-Taulukko9[[#This Row],[Nykytila, kuntien osuus työmarkkinatuesta]]</f>
        <v>709572.03300000005</v>
      </c>
      <c r="J78" s="26">
        <v>764918.65157400013</v>
      </c>
    </row>
    <row r="79" spans="1:10" x14ac:dyDescent="0.3">
      <c r="A79" s="31">
        <v>213</v>
      </c>
      <c r="B79" s="31" t="s">
        <v>116</v>
      </c>
      <c r="C79" s="51">
        <v>5154</v>
      </c>
      <c r="D79" s="55">
        <v>251057.79</v>
      </c>
      <c r="E79" s="55">
        <v>385273.18599999999</v>
      </c>
      <c r="F79" s="55">
        <v>38097.349000000002</v>
      </c>
      <c r="G79" s="55">
        <v>93120</v>
      </c>
      <c r="H79" s="26">
        <f>SUM(Taulukko9[[#This Row],[Uudistuksten mukainen osuus työmarkkinatuesta]:[Uudistuksen mukainen osuus ansiopäivärahasta]])</f>
        <v>516490.53499999997</v>
      </c>
      <c r="I79" s="26">
        <f>Taulukko9[[#This Row],[Uudistuksen mukainen rahoitusvastuu yhteensä]]-Taulukko9[[#This Row],[Nykytila, kuntien osuus työmarkkinatuesta]]</f>
        <v>265432.745</v>
      </c>
      <c r="J79" s="26">
        <v>286136.49911000003</v>
      </c>
    </row>
    <row r="80" spans="1:10" x14ac:dyDescent="0.3">
      <c r="A80" s="31">
        <v>214</v>
      </c>
      <c r="B80" s="31" t="s">
        <v>117</v>
      </c>
      <c r="C80" s="51">
        <v>12528</v>
      </c>
      <c r="D80" s="55">
        <v>654065.99</v>
      </c>
      <c r="E80" s="55">
        <v>1421887.4650000001</v>
      </c>
      <c r="F80" s="55">
        <v>71799.993000000002</v>
      </c>
      <c r="G80" s="55">
        <v>218880</v>
      </c>
      <c r="H80" s="26">
        <f>SUM(Taulukko9[[#This Row],[Uudistuksten mukainen osuus työmarkkinatuesta]:[Uudistuksen mukainen osuus ansiopäivärahasta]])</f>
        <v>1712567.4580000001</v>
      </c>
      <c r="I80" s="26">
        <f>Taulukko9[[#This Row],[Uudistuksen mukainen rahoitusvastuu yhteensä]]-Taulukko9[[#This Row],[Nykytila, kuntien osuus työmarkkinatuesta]]</f>
        <v>1058501.4680000001</v>
      </c>
      <c r="J80" s="26">
        <v>1141064.5825040003</v>
      </c>
    </row>
    <row r="81" spans="1:10" x14ac:dyDescent="0.3">
      <c r="A81" s="31">
        <v>216</v>
      </c>
      <c r="B81" s="31" t="s">
        <v>118</v>
      </c>
      <c r="C81" s="51">
        <v>1269</v>
      </c>
      <c r="D81" s="55">
        <v>78097.429999999993</v>
      </c>
      <c r="E81" s="55">
        <v>105797.076</v>
      </c>
      <c r="F81" s="55">
        <v>10857.046</v>
      </c>
      <c r="G81" s="55">
        <v>24000</v>
      </c>
      <c r="H81" s="26">
        <f>SUM(Taulukko9[[#This Row],[Uudistuksten mukainen osuus työmarkkinatuesta]:[Uudistuksen mukainen osuus ansiopäivärahasta]])</f>
        <v>140654.122</v>
      </c>
      <c r="I81" s="26">
        <f>Taulukko9[[#This Row],[Uudistuksen mukainen rahoitusvastuu yhteensä]]-Taulukko9[[#This Row],[Nykytila, kuntien osuus työmarkkinatuesta]]</f>
        <v>62556.69200000001</v>
      </c>
      <c r="J81" s="26">
        <v>67436.113976000022</v>
      </c>
    </row>
    <row r="82" spans="1:10" x14ac:dyDescent="0.3">
      <c r="A82" s="31">
        <v>217</v>
      </c>
      <c r="B82" s="31" t="s">
        <v>119</v>
      </c>
      <c r="C82" s="51">
        <v>5352</v>
      </c>
      <c r="D82" s="55">
        <v>209906.11</v>
      </c>
      <c r="E82" s="55">
        <v>322421.26799999998</v>
      </c>
      <c r="F82" s="55">
        <v>29785.665000000001</v>
      </c>
      <c r="G82" s="55">
        <v>67200</v>
      </c>
      <c r="H82" s="26">
        <f>SUM(Taulukko9[[#This Row],[Uudistuksten mukainen osuus työmarkkinatuesta]:[Uudistuksen mukainen osuus ansiopäivärahasta]])</f>
        <v>419406.93299999996</v>
      </c>
      <c r="I82" s="26">
        <f>Taulukko9[[#This Row],[Uudistuksen mukainen rahoitusvastuu yhteensä]]-Taulukko9[[#This Row],[Nykytila, kuntien osuus työmarkkinatuesta]]</f>
        <v>209500.82299999997</v>
      </c>
      <c r="J82" s="26">
        <v>225841.88719399998</v>
      </c>
    </row>
    <row r="83" spans="1:10" x14ac:dyDescent="0.3">
      <c r="A83" s="31">
        <v>218</v>
      </c>
      <c r="B83" s="31" t="s">
        <v>120</v>
      </c>
      <c r="C83" s="51">
        <v>1200</v>
      </c>
      <c r="D83" s="55">
        <v>37460.980000000003</v>
      </c>
      <c r="E83" s="55">
        <v>56665.25</v>
      </c>
      <c r="F83" s="55">
        <v>4459.8159999999998</v>
      </c>
      <c r="G83" s="55">
        <v>14400</v>
      </c>
      <c r="H83" s="26">
        <f>SUM(Taulukko9[[#This Row],[Uudistuksten mukainen osuus työmarkkinatuesta]:[Uudistuksen mukainen osuus ansiopäivärahasta]])</f>
        <v>75525.065999999992</v>
      </c>
      <c r="I83" s="26">
        <f>Taulukko9[[#This Row],[Uudistuksen mukainen rahoitusvastuu yhteensä]]-Taulukko9[[#This Row],[Nykytila, kuntien osuus työmarkkinatuesta]]</f>
        <v>38064.085999999988</v>
      </c>
      <c r="J83" s="26">
        <v>41033.084707999988</v>
      </c>
    </row>
    <row r="84" spans="1:10" x14ac:dyDescent="0.3">
      <c r="A84" s="31">
        <v>224</v>
      </c>
      <c r="B84" s="31" t="s">
        <v>121</v>
      </c>
      <c r="C84" s="51">
        <v>8603</v>
      </c>
      <c r="D84" s="55">
        <v>533828.28</v>
      </c>
      <c r="E84" s="55">
        <v>831726.97199999995</v>
      </c>
      <c r="F84" s="55">
        <v>66020.959000000003</v>
      </c>
      <c r="G84" s="55">
        <v>174720</v>
      </c>
      <c r="H84" s="26">
        <f>SUM(Taulukko9[[#This Row],[Uudistuksten mukainen osuus työmarkkinatuesta]:[Uudistuksen mukainen osuus ansiopäivärahasta]])</f>
        <v>1072467.9309999999</v>
      </c>
      <c r="I84" s="26">
        <f>Taulukko9[[#This Row],[Uudistuksen mukainen rahoitusvastuu yhteensä]]-Taulukko9[[#This Row],[Nykytila, kuntien osuus työmarkkinatuesta]]</f>
        <v>538639.65099999984</v>
      </c>
      <c r="J84" s="26">
        <v>580653.54377799982</v>
      </c>
    </row>
    <row r="85" spans="1:10" x14ac:dyDescent="0.3">
      <c r="A85" s="31">
        <v>226</v>
      </c>
      <c r="B85" s="31" t="s">
        <v>122</v>
      </c>
      <c r="C85" s="51">
        <v>3665</v>
      </c>
      <c r="D85" s="55">
        <v>164580.57999999999</v>
      </c>
      <c r="E85" s="55">
        <v>273090.57500000001</v>
      </c>
      <c r="F85" s="55">
        <v>14750.254999999999</v>
      </c>
      <c r="G85" s="55">
        <v>102720</v>
      </c>
      <c r="H85" s="26">
        <f>SUM(Taulukko9[[#This Row],[Uudistuksten mukainen osuus työmarkkinatuesta]:[Uudistuksen mukainen osuus ansiopäivärahasta]])</f>
        <v>390560.83</v>
      </c>
      <c r="I85" s="26">
        <f>Taulukko9[[#This Row],[Uudistuksen mukainen rahoitusvastuu yhteensä]]-Taulukko9[[#This Row],[Nykytila, kuntien osuus työmarkkinatuesta]]</f>
        <v>225980.25000000003</v>
      </c>
      <c r="J85" s="26">
        <v>243606.70950000006</v>
      </c>
    </row>
    <row r="86" spans="1:10" x14ac:dyDescent="0.3">
      <c r="A86" s="31">
        <v>230</v>
      </c>
      <c r="B86" s="31" t="s">
        <v>123</v>
      </c>
      <c r="C86" s="51">
        <v>2240</v>
      </c>
      <c r="D86" s="55">
        <v>49764.67</v>
      </c>
      <c r="E86" s="55">
        <v>196399.09700000001</v>
      </c>
      <c r="F86" s="55">
        <v>17416.938999999998</v>
      </c>
      <c r="G86" s="55">
        <v>34560</v>
      </c>
      <c r="H86" s="26">
        <f>SUM(Taulukko9[[#This Row],[Uudistuksten mukainen osuus työmarkkinatuesta]:[Uudistuksen mukainen osuus ansiopäivärahasta]])</f>
        <v>248376.03600000002</v>
      </c>
      <c r="I86" s="26">
        <f>Taulukko9[[#This Row],[Uudistuksen mukainen rahoitusvastuu yhteensä]]-Taulukko9[[#This Row],[Nykytila, kuntien osuus työmarkkinatuesta]]</f>
        <v>198611.36600000004</v>
      </c>
      <c r="J86" s="26">
        <v>214103.05254800007</v>
      </c>
    </row>
    <row r="87" spans="1:10" x14ac:dyDescent="0.3">
      <c r="A87" s="31">
        <v>231</v>
      </c>
      <c r="B87" s="31" t="s">
        <v>124</v>
      </c>
      <c r="C87" s="51">
        <v>1256</v>
      </c>
      <c r="D87" s="55">
        <v>53284.41</v>
      </c>
      <c r="E87" s="55">
        <v>74402.926000000007</v>
      </c>
      <c r="F87" s="55">
        <v>2707.0610000000001</v>
      </c>
      <c r="G87" s="55">
        <v>25920.000000000004</v>
      </c>
      <c r="H87" s="26">
        <f>SUM(Taulukko9[[#This Row],[Uudistuksten mukainen osuus työmarkkinatuesta]:[Uudistuksen mukainen osuus ansiopäivärahasta]])</f>
        <v>103029.98700000001</v>
      </c>
      <c r="I87" s="26">
        <f>Taulukko9[[#This Row],[Uudistuksen mukainen rahoitusvastuu yhteensä]]-Taulukko9[[#This Row],[Nykytila, kuntien osuus työmarkkinatuesta]]</f>
        <v>49745.577000000005</v>
      </c>
      <c r="J87" s="26">
        <v>53625.732006000006</v>
      </c>
    </row>
    <row r="88" spans="1:10" x14ac:dyDescent="0.3">
      <c r="A88" s="31">
        <v>232</v>
      </c>
      <c r="B88" s="31" t="s">
        <v>125</v>
      </c>
      <c r="C88" s="51">
        <v>12750</v>
      </c>
      <c r="D88" s="55">
        <v>607237.84</v>
      </c>
      <c r="E88" s="55">
        <v>1071874.503</v>
      </c>
      <c r="F88" s="55">
        <v>81684.111999999994</v>
      </c>
      <c r="G88" s="55">
        <v>165120</v>
      </c>
      <c r="H88" s="26">
        <f>SUM(Taulukko9[[#This Row],[Uudistuksten mukainen osuus työmarkkinatuesta]:[Uudistuksen mukainen osuus ansiopäivärahasta]])</f>
        <v>1318678.615</v>
      </c>
      <c r="I88" s="26">
        <f>Taulukko9[[#This Row],[Uudistuksen mukainen rahoitusvastuu yhteensä]]-Taulukko9[[#This Row],[Nykytila, kuntien osuus työmarkkinatuesta]]</f>
        <v>711440.77500000002</v>
      </c>
      <c r="J88" s="26">
        <v>766933.15545000008</v>
      </c>
    </row>
    <row r="89" spans="1:10" x14ac:dyDescent="0.3">
      <c r="A89" s="31">
        <v>233</v>
      </c>
      <c r="B89" s="31" t="s">
        <v>126</v>
      </c>
      <c r="C89" s="51">
        <v>15116</v>
      </c>
      <c r="D89" s="55">
        <v>409062.19</v>
      </c>
      <c r="E89" s="55">
        <v>713786.26599999995</v>
      </c>
      <c r="F89" s="55">
        <v>73243.150999999998</v>
      </c>
      <c r="G89" s="55">
        <v>108480</v>
      </c>
      <c r="H89" s="26">
        <f>SUM(Taulukko9[[#This Row],[Uudistuksten mukainen osuus työmarkkinatuesta]:[Uudistuksen mukainen osuus ansiopäivärahasta]])</f>
        <v>895509.4169999999</v>
      </c>
      <c r="I89" s="26">
        <f>Taulukko9[[#This Row],[Uudistuksen mukainen rahoitusvastuu yhteensä]]-Taulukko9[[#This Row],[Nykytila, kuntien osuus työmarkkinatuesta]]</f>
        <v>486447.2269999999</v>
      </c>
      <c r="J89" s="26">
        <v>524390.11070599989</v>
      </c>
    </row>
    <row r="90" spans="1:10" x14ac:dyDescent="0.3">
      <c r="A90" s="31">
        <v>235</v>
      </c>
      <c r="B90" s="31" t="s">
        <v>127</v>
      </c>
      <c r="C90" s="51">
        <v>10284</v>
      </c>
      <c r="D90" s="55">
        <v>611722.56999999995</v>
      </c>
      <c r="E90" s="55">
        <v>658208.44099999999</v>
      </c>
      <c r="F90" s="55">
        <v>23195.412</v>
      </c>
      <c r="G90" s="55">
        <v>93120</v>
      </c>
      <c r="H90" s="26">
        <f>SUM(Taulukko9[[#This Row],[Uudistuksten mukainen osuus työmarkkinatuesta]:[Uudistuksen mukainen osuus ansiopäivärahasta]])</f>
        <v>774523.853</v>
      </c>
      <c r="I90" s="26">
        <f>Taulukko9[[#This Row],[Uudistuksen mukainen rahoitusvastuu yhteensä]]-Taulukko9[[#This Row],[Nykytila, kuntien osuus työmarkkinatuesta]]</f>
        <v>162801.28300000005</v>
      </c>
      <c r="J90" s="26">
        <v>175499.78307400006</v>
      </c>
    </row>
    <row r="91" spans="1:10" x14ac:dyDescent="0.3">
      <c r="A91" s="31">
        <v>236</v>
      </c>
      <c r="B91" s="31" t="s">
        <v>128</v>
      </c>
      <c r="C91" s="51">
        <v>4198</v>
      </c>
      <c r="D91" s="55">
        <v>217447.58</v>
      </c>
      <c r="E91" s="55">
        <v>282320.8</v>
      </c>
      <c r="F91" s="55">
        <v>16784.406999999999</v>
      </c>
      <c r="G91" s="55">
        <v>28800</v>
      </c>
      <c r="H91" s="26">
        <f>SUM(Taulukko9[[#This Row],[Uudistuksten mukainen osuus työmarkkinatuesta]:[Uudistuksen mukainen osuus ansiopäivärahasta]])</f>
        <v>327905.20699999999</v>
      </c>
      <c r="I91" s="26">
        <f>Taulukko9[[#This Row],[Uudistuksen mukainen rahoitusvastuu yhteensä]]-Taulukko9[[#This Row],[Nykytila, kuntien osuus työmarkkinatuesta]]</f>
        <v>110457.62700000001</v>
      </c>
      <c r="J91" s="26">
        <v>119073.32190600001</v>
      </c>
    </row>
    <row r="92" spans="1:10" x14ac:dyDescent="0.3">
      <c r="A92" s="31">
        <v>239</v>
      </c>
      <c r="B92" s="31" t="s">
        <v>129</v>
      </c>
      <c r="C92" s="51">
        <v>2029</v>
      </c>
      <c r="D92" s="55">
        <v>120841.07</v>
      </c>
      <c r="E92" s="55">
        <v>136711.177</v>
      </c>
      <c r="F92" s="55">
        <v>6748.3019999999997</v>
      </c>
      <c r="G92" s="55">
        <v>22080.000000000004</v>
      </c>
      <c r="H92" s="26">
        <f>SUM(Taulukko9[[#This Row],[Uudistuksten mukainen osuus työmarkkinatuesta]:[Uudistuksen mukainen osuus ansiopäivärahasta]])</f>
        <v>165539.47899999999</v>
      </c>
      <c r="I92" s="26">
        <f>Taulukko9[[#This Row],[Uudistuksen mukainen rahoitusvastuu yhteensä]]-Taulukko9[[#This Row],[Nykytila, kuntien osuus työmarkkinatuesta]]</f>
        <v>44698.408999999985</v>
      </c>
      <c r="J92" s="26">
        <v>48184.884901999983</v>
      </c>
    </row>
    <row r="93" spans="1:10" x14ac:dyDescent="0.3">
      <c r="A93" s="31">
        <v>240</v>
      </c>
      <c r="B93" s="31" t="s">
        <v>130</v>
      </c>
      <c r="C93" s="51">
        <v>19499</v>
      </c>
      <c r="D93" s="55">
        <v>1866207.11</v>
      </c>
      <c r="E93" s="55">
        <v>2468523.4380000001</v>
      </c>
      <c r="F93" s="55">
        <v>114362.841</v>
      </c>
      <c r="G93" s="55">
        <v>550080</v>
      </c>
      <c r="H93" s="26">
        <f>SUM(Taulukko9[[#This Row],[Uudistuksten mukainen osuus työmarkkinatuesta]:[Uudistuksen mukainen osuus ansiopäivärahasta]])</f>
        <v>3132966.2790000001</v>
      </c>
      <c r="I93" s="26">
        <f>Taulukko9[[#This Row],[Uudistuksen mukainen rahoitusvastuu yhteensä]]-Taulukko9[[#This Row],[Nykytila, kuntien osuus työmarkkinatuesta]]</f>
        <v>1266759.169</v>
      </c>
      <c r="J93" s="26">
        <v>1365566.3841820001</v>
      </c>
    </row>
    <row r="94" spans="1:10" x14ac:dyDescent="0.3">
      <c r="A94" s="31">
        <v>241</v>
      </c>
      <c r="B94" s="31" t="s">
        <v>131</v>
      </c>
      <c r="C94" s="51">
        <v>7771</v>
      </c>
      <c r="D94" s="55">
        <v>318671</v>
      </c>
      <c r="E94" s="55">
        <v>438728.07699999999</v>
      </c>
      <c r="F94" s="55">
        <v>25054.752</v>
      </c>
      <c r="G94" s="55">
        <v>153600</v>
      </c>
      <c r="H94" s="26">
        <f>SUM(Taulukko9[[#This Row],[Uudistuksten mukainen osuus työmarkkinatuesta]:[Uudistuksen mukainen osuus ansiopäivärahasta]])</f>
        <v>617382.82899999991</v>
      </c>
      <c r="I94" s="26">
        <f>Taulukko9[[#This Row],[Uudistuksen mukainen rahoitusvastuu yhteensä]]-Taulukko9[[#This Row],[Nykytila, kuntien osuus työmarkkinatuesta]]</f>
        <v>298711.82899999991</v>
      </c>
      <c r="J94" s="26">
        <v>322011.35166199994</v>
      </c>
    </row>
    <row r="95" spans="1:10" x14ac:dyDescent="0.3">
      <c r="A95" s="31">
        <v>244</v>
      </c>
      <c r="B95" s="31" t="s">
        <v>132</v>
      </c>
      <c r="C95" s="51">
        <v>19300</v>
      </c>
      <c r="D95" s="55">
        <v>499945.54</v>
      </c>
      <c r="E95" s="55">
        <v>805835.07200000004</v>
      </c>
      <c r="F95" s="55">
        <v>60517.434000000001</v>
      </c>
      <c r="G95" s="55">
        <v>317760</v>
      </c>
      <c r="H95" s="26">
        <f>SUM(Taulukko9[[#This Row],[Uudistuksten mukainen osuus työmarkkinatuesta]:[Uudistuksen mukainen osuus ansiopäivärahasta]])</f>
        <v>1184112.5060000001</v>
      </c>
      <c r="I95" s="26">
        <f>Taulukko9[[#This Row],[Uudistuksen mukainen rahoitusvastuu yhteensä]]-Taulukko9[[#This Row],[Nykytila, kuntien osuus työmarkkinatuesta]]</f>
        <v>684166.96600000001</v>
      </c>
      <c r="J95" s="26">
        <v>737531.98934800003</v>
      </c>
    </row>
    <row r="96" spans="1:10" x14ac:dyDescent="0.3">
      <c r="A96" s="31">
        <v>245</v>
      </c>
      <c r="B96" s="31" t="s">
        <v>133</v>
      </c>
      <c r="C96" s="51">
        <v>37676</v>
      </c>
      <c r="D96" s="55">
        <v>3461699.93</v>
      </c>
      <c r="E96" s="55">
        <v>4785509.7290000003</v>
      </c>
      <c r="F96" s="55">
        <v>280161.516</v>
      </c>
      <c r="G96" s="55">
        <v>544320</v>
      </c>
      <c r="H96" s="26">
        <f>SUM(Taulukko9[[#This Row],[Uudistuksten mukainen osuus työmarkkinatuesta]:[Uudistuksen mukainen osuus ansiopäivärahasta]])</f>
        <v>5609991.2450000001</v>
      </c>
      <c r="I96" s="26">
        <f>Taulukko9[[#This Row],[Uudistuksen mukainen rahoitusvastuu yhteensä]]-Taulukko9[[#This Row],[Nykytila, kuntien osuus työmarkkinatuesta]]</f>
        <v>2148291.3149999999</v>
      </c>
      <c r="J96" s="26">
        <v>2315858.0375700002</v>
      </c>
    </row>
    <row r="97" spans="1:10" x14ac:dyDescent="0.3">
      <c r="A97" s="31">
        <v>249</v>
      </c>
      <c r="B97" s="31" t="s">
        <v>134</v>
      </c>
      <c r="C97" s="51">
        <v>9250</v>
      </c>
      <c r="D97" s="55">
        <v>293215.78999999998</v>
      </c>
      <c r="E97" s="55">
        <v>972842.74199999997</v>
      </c>
      <c r="F97" s="55">
        <v>34120.1</v>
      </c>
      <c r="G97" s="55">
        <v>162240</v>
      </c>
      <c r="H97" s="26">
        <f>SUM(Taulukko9[[#This Row],[Uudistuksten mukainen osuus työmarkkinatuesta]:[Uudistuksen mukainen osuus ansiopäivärahasta]])</f>
        <v>1169202.8419999999</v>
      </c>
      <c r="I97" s="26">
        <f>Taulukko9[[#This Row],[Uudistuksen mukainen rahoitusvastuu yhteensä]]-Taulukko9[[#This Row],[Nykytila, kuntien osuus työmarkkinatuesta]]</f>
        <v>875987.05199999991</v>
      </c>
      <c r="J97" s="26">
        <v>944314.04205599998</v>
      </c>
    </row>
    <row r="98" spans="1:10" x14ac:dyDescent="0.3">
      <c r="A98" s="31">
        <v>250</v>
      </c>
      <c r="B98" s="31" t="s">
        <v>135</v>
      </c>
      <c r="C98" s="51">
        <v>1771</v>
      </c>
      <c r="D98" s="55">
        <v>68667.67</v>
      </c>
      <c r="E98" s="55">
        <v>131379.21599999999</v>
      </c>
      <c r="F98" s="55">
        <v>10753.786</v>
      </c>
      <c r="G98" s="55">
        <v>23040.000000000004</v>
      </c>
      <c r="H98" s="26">
        <f>SUM(Taulukko9[[#This Row],[Uudistuksten mukainen osuus työmarkkinatuesta]:[Uudistuksen mukainen osuus ansiopäivärahasta]])</f>
        <v>165173.00199999998</v>
      </c>
      <c r="I98" s="26">
        <f>Taulukko9[[#This Row],[Uudistuksen mukainen rahoitusvastuu yhteensä]]-Taulukko9[[#This Row],[Nykytila, kuntien osuus työmarkkinatuesta]]</f>
        <v>96505.33199999998</v>
      </c>
      <c r="J98" s="26">
        <v>104032.74789599999</v>
      </c>
    </row>
    <row r="99" spans="1:10" x14ac:dyDescent="0.3">
      <c r="A99" s="31">
        <v>256</v>
      </c>
      <c r="B99" s="31" t="s">
        <v>136</v>
      </c>
      <c r="C99" s="51">
        <v>1554</v>
      </c>
      <c r="D99" s="55">
        <v>67182.820000000007</v>
      </c>
      <c r="E99" s="55">
        <v>87492.043999999994</v>
      </c>
      <c r="F99" s="55">
        <v>9666.1790000000001</v>
      </c>
      <c r="G99" s="55">
        <v>62400</v>
      </c>
      <c r="H99" s="26">
        <f>SUM(Taulukko9[[#This Row],[Uudistuksten mukainen osuus työmarkkinatuesta]:[Uudistuksen mukainen osuus ansiopäivärahasta]])</f>
        <v>159558.223</v>
      </c>
      <c r="I99" s="26">
        <f>Taulukko9[[#This Row],[Uudistuksen mukainen rahoitusvastuu yhteensä]]-Taulukko9[[#This Row],[Nykytila, kuntien osuus työmarkkinatuesta]]</f>
        <v>92375.402999999991</v>
      </c>
      <c r="J99" s="26">
        <v>99580.684433999995</v>
      </c>
    </row>
    <row r="100" spans="1:10" x14ac:dyDescent="0.3">
      <c r="A100" s="31">
        <v>257</v>
      </c>
      <c r="B100" s="31" t="s">
        <v>137</v>
      </c>
      <c r="C100" s="51">
        <v>40722</v>
      </c>
      <c r="D100" s="55">
        <v>2428668.7200000002</v>
      </c>
      <c r="E100" s="55">
        <v>3277689.3319999999</v>
      </c>
      <c r="F100" s="55">
        <v>194018.111</v>
      </c>
      <c r="G100" s="55">
        <v>447360</v>
      </c>
      <c r="H100" s="26">
        <f>SUM(Taulukko9[[#This Row],[Uudistuksten mukainen osuus työmarkkinatuesta]:[Uudistuksen mukainen osuus ansiopäivärahasta]])</f>
        <v>3919067.443</v>
      </c>
      <c r="I100" s="26">
        <f>Taulukko9[[#This Row],[Uudistuksen mukainen rahoitusvastuu yhteensä]]-Taulukko9[[#This Row],[Nykytila, kuntien osuus työmarkkinatuesta]]</f>
        <v>1490398.7229999998</v>
      </c>
      <c r="J100" s="26">
        <v>1606649.8233939998</v>
      </c>
    </row>
    <row r="101" spans="1:10" x14ac:dyDescent="0.3">
      <c r="A101" s="31">
        <v>260</v>
      </c>
      <c r="B101" s="31" t="s">
        <v>138</v>
      </c>
      <c r="C101" s="51">
        <v>9727</v>
      </c>
      <c r="D101" s="55">
        <v>782000.44</v>
      </c>
      <c r="E101" s="55">
        <v>1074002.862</v>
      </c>
      <c r="F101" s="55">
        <v>54025.832999999999</v>
      </c>
      <c r="G101" s="55">
        <v>311040</v>
      </c>
      <c r="H101" s="26">
        <f>SUM(Taulukko9[[#This Row],[Uudistuksten mukainen osuus työmarkkinatuesta]:[Uudistuksen mukainen osuus ansiopäivärahasta]])</f>
        <v>1439068.6950000001</v>
      </c>
      <c r="I101" s="26">
        <f>Taulukko9[[#This Row],[Uudistuksen mukainen rahoitusvastuu yhteensä]]-Taulukko9[[#This Row],[Nykytila, kuntien osuus työmarkkinatuesta]]</f>
        <v>657068.25500000012</v>
      </c>
      <c r="J101" s="26">
        <v>708319.57889000012</v>
      </c>
    </row>
    <row r="102" spans="1:10" x14ac:dyDescent="0.3">
      <c r="A102" s="31">
        <v>261</v>
      </c>
      <c r="B102" s="31" t="s">
        <v>139</v>
      </c>
      <c r="C102" s="51">
        <v>6637</v>
      </c>
      <c r="D102" s="55">
        <v>238696.19</v>
      </c>
      <c r="E102" s="55">
        <v>306784.37699999998</v>
      </c>
      <c r="F102" s="55">
        <v>29087.678</v>
      </c>
      <c r="G102" s="55">
        <v>161280</v>
      </c>
      <c r="H102" s="26">
        <f>SUM(Taulukko9[[#This Row],[Uudistuksten mukainen osuus työmarkkinatuesta]:[Uudistuksen mukainen osuus ansiopäivärahasta]])</f>
        <v>497152.05499999999</v>
      </c>
      <c r="I102" s="26">
        <f>Taulukko9[[#This Row],[Uudistuksen mukainen rahoitusvastuu yhteensä]]-Taulukko9[[#This Row],[Nykytila, kuntien osuus työmarkkinatuesta]]</f>
        <v>258455.86499999999</v>
      </c>
      <c r="J102" s="26">
        <v>278615.42246999999</v>
      </c>
    </row>
    <row r="103" spans="1:10" x14ac:dyDescent="0.3">
      <c r="A103" s="31">
        <v>263</v>
      </c>
      <c r="B103" s="31" t="s">
        <v>140</v>
      </c>
      <c r="C103" s="51">
        <v>7597</v>
      </c>
      <c r="D103" s="55">
        <v>531521.71</v>
      </c>
      <c r="E103" s="55">
        <v>634794.96</v>
      </c>
      <c r="F103" s="55">
        <v>55040.343000000001</v>
      </c>
      <c r="G103" s="55">
        <v>155520</v>
      </c>
      <c r="H103" s="26">
        <f>SUM(Taulukko9[[#This Row],[Uudistuksten mukainen osuus työmarkkinatuesta]:[Uudistuksen mukainen osuus ansiopäivärahasta]])</f>
        <v>845355.30299999996</v>
      </c>
      <c r="I103" s="26">
        <f>Taulukko9[[#This Row],[Uudistuksen mukainen rahoitusvastuu yhteensä]]-Taulukko9[[#This Row],[Nykytila, kuntien osuus työmarkkinatuesta]]</f>
        <v>313833.59299999999</v>
      </c>
      <c r="J103" s="26">
        <v>338312.61325400003</v>
      </c>
    </row>
    <row r="104" spans="1:10" x14ac:dyDescent="0.3">
      <c r="A104" s="31">
        <v>265</v>
      </c>
      <c r="B104" s="31" t="s">
        <v>141</v>
      </c>
      <c r="C104" s="51">
        <v>1064</v>
      </c>
      <c r="D104" s="55">
        <v>103874.72</v>
      </c>
      <c r="E104" s="55">
        <v>123551.317</v>
      </c>
      <c r="F104" s="55">
        <v>6149.384</v>
      </c>
      <c r="G104" s="55">
        <v>10560</v>
      </c>
      <c r="H104" s="26">
        <f>SUM(Taulukko9[[#This Row],[Uudistuksten mukainen osuus työmarkkinatuesta]:[Uudistuksen mukainen osuus ansiopäivärahasta]])</f>
        <v>140260.701</v>
      </c>
      <c r="I104" s="26">
        <f>Taulukko9[[#This Row],[Uudistuksen mukainen rahoitusvastuu yhteensä]]-Taulukko9[[#This Row],[Nykytila, kuntien osuus työmarkkinatuesta]]</f>
        <v>36385.981</v>
      </c>
      <c r="J104" s="26">
        <v>39224.087518</v>
      </c>
    </row>
    <row r="105" spans="1:10" x14ac:dyDescent="0.3">
      <c r="A105" s="31">
        <v>271</v>
      </c>
      <c r="B105" s="31" t="s">
        <v>142</v>
      </c>
      <c r="C105" s="51">
        <v>6903</v>
      </c>
      <c r="D105" s="55">
        <v>422677.15</v>
      </c>
      <c r="E105" s="55">
        <v>843023.57499999995</v>
      </c>
      <c r="F105" s="55">
        <v>34625.324000000001</v>
      </c>
      <c r="G105" s="55">
        <v>97920</v>
      </c>
      <c r="H105" s="26">
        <f>SUM(Taulukko9[[#This Row],[Uudistuksten mukainen osuus työmarkkinatuesta]:[Uudistuksen mukainen osuus ansiopäivärahasta]])</f>
        <v>975568.89899999998</v>
      </c>
      <c r="I105" s="26">
        <f>Taulukko9[[#This Row],[Uudistuksen mukainen rahoitusvastuu yhteensä]]-Taulukko9[[#This Row],[Nykytila, kuntien osuus työmarkkinatuesta]]</f>
        <v>552891.74899999995</v>
      </c>
      <c r="J105" s="26">
        <v>596017.305422</v>
      </c>
    </row>
    <row r="106" spans="1:10" x14ac:dyDescent="0.3">
      <c r="A106" s="31">
        <v>272</v>
      </c>
      <c r="B106" s="31" t="s">
        <v>143</v>
      </c>
      <c r="C106" s="51">
        <v>48006</v>
      </c>
      <c r="D106" s="55">
        <v>3002584.87</v>
      </c>
      <c r="E106" s="55">
        <v>4103599.9049999998</v>
      </c>
      <c r="F106" s="55">
        <v>264730.48599999998</v>
      </c>
      <c r="G106" s="55">
        <v>675840</v>
      </c>
      <c r="H106" s="26">
        <f>SUM(Taulukko9[[#This Row],[Uudistuksten mukainen osuus työmarkkinatuesta]:[Uudistuksen mukainen osuus ansiopäivärahasta]])</f>
        <v>5044170.3909999998</v>
      </c>
      <c r="I106" s="26">
        <f>Taulukko9[[#This Row],[Uudistuksen mukainen rahoitusvastuu yhteensä]]-Taulukko9[[#This Row],[Nykytila, kuntien osuus työmarkkinatuesta]]</f>
        <v>2041585.5209999997</v>
      </c>
      <c r="J106" s="26">
        <v>2200829.1916379998</v>
      </c>
    </row>
    <row r="107" spans="1:10" x14ac:dyDescent="0.3">
      <c r="A107" s="31">
        <v>273</v>
      </c>
      <c r="B107" s="31" t="s">
        <v>144</v>
      </c>
      <c r="C107" s="51">
        <v>3999</v>
      </c>
      <c r="D107" s="55">
        <v>133786.14000000001</v>
      </c>
      <c r="E107" s="55">
        <v>181960.758</v>
      </c>
      <c r="F107" s="55">
        <v>12194.24</v>
      </c>
      <c r="G107" s="55">
        <v>79680</v>
      </c>
      <c r="H107" s="26">
        <f>SUM(Taulukko9[[#This Row],[Uudistuksten mukainen osuus työmarkkinatuesta]:[Uudistuksen mukainen osuus ansiopäivärahasta]])</f>
        <v>273834.99800000002</v>
      </c>
      <c r="I107" s="26">
        <f>Taulukko9[[#This Row],[Uudistuksen mukainen rahoitusvastuu yhteensä]]-Taulukko9[[#This Row],[Nykytila, kuntien osuus työmarkkinatuesta]]</f>
        <v>140048.85800000001</v>
      </c>
      <c r="J107" s="26">
        <v>150972.66892400003</v>
      </c>
    </row>
    <row r="108" spans="1:10" x14ac:dyDescent="0.3">
      <c r="A108" s="31">
        <v>275</v>
      </c>
      <c r="B108" s="31" t="s">
        <v>145</v>
      </c>
      <c r="C108" s="51">
        <v>2521</v>
      </c>
      <c r="D108" s="55">
        <v>145617.09</v>
      </c>
      <c r="E108" s="55">
        <v>203163.283</v>
      </c>
      <c r="F108" s="55">
        <v>12849.9</v>
      </c>
      <c r="G108" s="55">
        <v>73920</v>
      </c>
      <c r="H108" s="26">
        <f>SUM(Taulukko9[[#This Row],[Uudistuksten mukainen osuus työmarkkinatuesta]:[Uudistuksen mukainen osuus ansiopäivärahasta]])</f>
        <v>289933.18299999996</v>
      </c>
      <c r="I108" s="26">
        <f>Taulukko9[[#This Row],[Uudistuksen mukainen rahoitusvastuu yhteensä]]-Taulukko9[[#This Row],[Nykytila, kuntien osuus työmarkkinatuesta]]</f>
        <v>144316.09299999996</v>
      </c>
      <c r="J108" s="26">
        <v>155572.74825399998</v>
      </c>
    </row>
    <row r="109" spans="1:10" x14ac:dyDescent="0.3">
      <c r="A109" s="31">
        <v>276</v>
      </c>
      <c r="B109" s="31" t="s">
        <v>146</v>
      </c>
      <c r="C109" s="51">
        <v>15157</v>
      </c>
      <c r="D109" s="55">
        <v>1100360.45</v>
      </c>
      <c r="E109" s="55">
        <v>1331004.9820000001</v>
      </c>
      <c r="F109" s="55">
        <v>50591.584000000003</v>
      </c>
      <c r="G109" s="55">
        <v>293760</v>
      </c>
      <c r="H109" s="26">
        <f>SUM(Taulukko9[[#This Row],[Uudistuksten mukainen osuus työmarkkinatuesta]:[Uudistuksen mukainen osuus ansiopäivärahasta]])</f>
        <v>1675356.5660000001</v>
      </c>
      <c r="I109" s="26">
        <f>Taulukko9[[#This Row],[Uudistuksen mukainen rahoitusvastuu yhteensä]]-Taulukko9[[#This Row],[Nykytila, kuntien osuus työmarkkinatuesta]]</f>
        <v>574996.11600000015</v>
      </c>
      <c r="J109" s="26">
        <v>619845.81304800021</v>
      </c>
    </row>
    <row r="110" spans="1:10" x14ac:dyDescent="0.3">
      <c r="A110" s="31">
        <v>280</v>
      </c>
      <c r="B110" s="31" t="s">
        <v>147</v>
      </c>
      <c r="C110" s="51">
        <v>2024</v>
      </c>
      <c r="D110" s="55">
        <v>42411.55</v>
      </c>
      <c r="E110" s="55">
        <v>92806.012000000002</v>
      </c>
      <c r="F110" s="55">
        <v>12470.62</v>
      </c>
      <c r="G110" s="55">
        <v>25920</v>
      </c>
      <c r="H110" s="26">
        <f>SUM(Taulukko9[[#This Row],[Uudistuksten mukainen osuus työmarkkinatuesta]:[Uudistuksen mukainen osuus ansiopäivärahasta]])</f>
        <v>131196.63199999998</v>
      </c>
      <c r="I110" s="26">
        <f>Taulukko9[[#This Row],[Uudistuksen mukainen rahoitusvastuu yhteensä]]-Taulukko9[[#This Row],[Nykytila, kuntien osuus työmarkkinatuesta]]</f>
        <v>88785.08199999998</v>
      </c>
      <c r="J110" s="26">
        <v>95710.318395999988</v>
      </c>
    </row>
    <row r="111" spans="1:10" x14ac:dyDescent="0.3">
      <c r="A111" s="31">
        <v>284</v>
      </c>
      <c r="B111" s="31" t="s">
        <v>148</v>
      </c>
      <c r="C111" s="51">
        <v>2227</v>
      </c>
      <c r="D111" s="55">
        <v>94257.44</v>
      </c>
      <c r="E111" s="55">
        <v>166501.16099999999</v>
      </c>
      <c r="F111" s="55">
        <v>9919.0490000000009</v>
      </c>
      <c r="G111" s="55">
        <v>18240</v>
      </c>
      <c r="H111" s="26">
        <f>SUM(Taulukko9[[#This Row],[Uudistuksten mukainen osuus työmarkkinatuesta]:[Uudistuksen mukainen osuus ansiopäivärahasta]])</f>
        <v>194660.21</v>
      </c>
      <c r="I111" s="26">
        <f>Taulukko9[[#This Row],[Uudistuksen mukainen rahoitusvastuu yhteensä]]-Taulukko9[[#This Row],[Nykytila, kuntien osuus työmarkkinatuesta]]</f>
        <v>100402.76999999999</v>
      </c>
      <c r="J111" s="26">
        <v>108234.18605999999</v>
      </c>
    </row>
    <row r="112" spans="1:10" x14ac:dyDescent="0.3">
      <c r="A112" s="31">
        <v>285</v>
      </c>
      <c r="B112" s="31" t="s">
        <v>149</v>
      </c>
      <c r="C112" s="51">
        <v>50617</v>
      </c>
      <c r="D112" s="55">
        <v>6483254.8700000001</v>
      </c>
      <c r="E112" s="55">
        <v>8303951.176</v>
      </c>
      <c r="F112" s="55">
        <v>357922.82699999999</v>
      </c>
      <c r="G112" s="55">
        <v>828480</v>
      </c>
      <c r="H112" s="26">
        <f>SUM(Taulukko9[[#This Row],[Uudistuksten mukainen osuus työmarkkinatuesta]:[Uudistuksen mukainen osuus ansiopäivärahasta]])</f>
        <v>9490354.0030000005</v>
      </c>
      <c r="I112" s="26">
        <f>Taulukko9[[#This Row],[Uudistuksen mukainen rahoitusvastuu yhteensä]]-Taulukko9[[#This Row],[Nykytila, kuntien osuus työmarkkinatuesta]]</f>
        <v>3007099.1330000004</v>
      </c>
      <c r="J112" s="26">
        <v>3241652.8653740007</v>
      </c>
    </row>
    <row r="113" spans="1:10" x14ac:dyDescent="0.3">
      <c r="A113" s="31">
        <v>286</v>
      </c>
      <c r="B113" s="31" t="s">
        <v>150</v>
      </c>
      <c r="C113" s="51">
        <v>79429</v>
      </c>
      <c r="D113" s="55">
        <v>6944638.5800000001</v>
      </c>
      <c r="E113" s="55">
        <v>8780028.0720000006</v>
      </c>
      <c r="F113" s="55">
        <v>461508.58199999999</v>
      </c>
      <c r="G113" s="55">
        <v>1420800</v>
      </c>
      <c r="H113" s="26">
        <f>SUM(Taulukko9[[#This Row],[Uudistuksten mukainen osuus työmarkkinatuesta]:[Uudistuksen mukainen osuus ansiopäivärahasta]])</f>
        <v>10662336.654000001</v>
      </c>
      <c r="I113" s="26">
        <f>Taulukko9[[#This Row],[Uudistuksen mukainen rahoitusvastuu yhteensä]]-Taulukko9[[#This Row],[Nykytila, kuntien osuus työmarkkinatuesta]]</f>
        <v>3717698.074000001</v>
      </c>
      <c r="J113" s="26">
        <v>4007678.5237720013</v>
      </c>
    </row>
    <row r="114" spans="1:10" x14ac:dyDescent="0.3">
      <c r="A114" s="31">
        <v>287</v>
      </c>
      <c r="B114" s="31" t="s">
        <v>151</v>
      </c>
      <c r="C114" s="51">
        <v>6242</v>
      </c>
      <c r="D114" s="55">
        <v>210134.34</v>
      </c>
      <c r="E114" s="55">
        <v>266933.93099999998</v>
      </c>
      <c r="F114" s="55">
        <v>15178.618</v>
      </c>
      <c r="G114" s="55">
        <v>44160</v>
      </c>
      <c r="H114" s="26">
        <f>SUM(Taulukko9[[#This Row],[Uudistuksten mukainen osuus työmarkkinatuesta]:[Uudistuksen mukainen osuus ansiopäivärahasta]])</f>
        <v>326272.549</v>
      </c>
      <c r="I114" s="26">
        <f>Taulukko9[[#This Row],[Uudistuksen mukainen rahoitusvastuu yhteensä]]-Taulukko9[[#This Row],[Nykytila, kuntien osuus työmarkkinatuesta]]</f>
        <v>116138.209</v>
      </c>
      <c r="J114" s="26">
        <v>125196.98930200002</v>
      </c>
    </row>
    <row r="115" spans="1:10" x14ac:dyDescent="0.3">
      <c r="A115" s="31">
        <v>288</v>
      </c>
      <c r="B115" s="31" t="s">
        <v>152</v>
      </c>
      <c r="C115" s="51">
        <v>6405</v>
      </c>
      <c r="D115" s="55">
        <v>118115.15</v>
      </c>
      <c r="E115" s="55">
        <v>258246.27799999999</v>
      </c>
      <c r="F115" s="55">
        <v>37075.561000000002</v>
      </c>
      <c r="G115" s="55">
        <v>45120</v>
      </c>
      <c r="H115" s="26">
        <f>SUM(Taulukko9[[#This Row],[Uudistuksten mukainen osuus työmarkkinatuesta]:[Uudistuksen mukainen osuus ansiopäivärahasta]])</f>
        <v>340441.83899999998</v>
      </c>
      <c r="I115" s="26">
        <f>Taulukko9[[#This Row],[Uudistuksen mukainen rahoitusvastuu yhteensä]]-Taulukko9[[#This Row],[Nykytila, kuntien osuus työmarkkinatuesta]]</f>
        <v>222326.68899999998</v>
      </c>
      <c r="J115" s="26">
        <v>239668.17074199999</v>
      </c>
    </row>
    <row r="116" spans="1:10" x14ac:dyDescent="0.3">
      <c r="A116" s="31">
        <v>290</v>
      </c>
      <c r="B116" s="31" t="s">
        <v>153</v>
      </c>
      <c r="C116" s="51">
        <v>7755</v>
      </c>
      <c r="D116" s="55">
        <v>417858.41</v>
      </c>
      <c r="E116" s="55">
        <v>576032.63699999999</v>
      </c>
      <c r="F116" s="55">
        <v>52931.627</v>
      </c>
      <c r="G116" s="55">
        <v>176640</v>
      </c>
      <c r="H116" s="26">
        <f>SUM(Taulukko9[[#This Row],[Uudistuksten mukainen osuus työmarkkinatuesta]:[Uudistuksen mukainen osuus ansiopäivärahasta]])</f>
        <v>805604.26399999997</v>
      </c>
      <c r="I116" s="26">
        <f>Taulukko9[[#This Row],[Uudistuksen mukainen rahoitusvastuu yhteensä]]-Taulukko9[[#This Row],[Nykytila, kuntien osuus työmarkkinatuesta]]</f>
        <v>387745.85399999999</v>
      </c>
      <c r="J116" s="26">
        <v>417990.03061200003</v>
      </c>
    </row>
    <row r="117" spans="1:10" x14ac:dyDescent="0.3">
      <c r="A117" s="31">
        <v>291</v>
      </c>
      <c r="B117" s="31" t="s">
        <v>154</v>
      </c>
      <c r="C117" s="51">
        <v>2119</v>
      </c>
      <c r="D117" s="55">
        <v>74428.63</v>
      </c>
      <c r="E117" s="55">
        <v>127290.822</v>
      </c>
      <c r="F117" s="55">
        <v>10673.067999999999</v>
      </c>
      <c r="G117" s="55">
        <v>52800</v>
      </c>
      <c r="H117" s="26">
        <f>SUM(Taulukko9[[#This Row],[Uudistuksten mukainen osuus työmarkkinatuesta]:[Uudistuksen mukainen osuus ansiopäivärahasta]])</f>
        <v>190763.89</v>
      </c>
      <c r="I117" s="26">
        <f>Taulukko9[[#This Row],[Uudistuksen mukainen rahoitusvastuu yhteensä]]-Taulukko9[[#This Row],[Nykytila, kuntien osuus työmarkkinatuesta]]</f>
        <v>116335.26000000001</v>
      </c>
      <c r="J117" s="26">
        <v>125409.41028000001</v>
      </c>
    </row>
    <row r="118" spans="1:10" x14ac:dyDescent="0.3">
      <c r="A118" s="31">
        <v>297</v>
      </c>
      <c r="B118" s="31" t="s">
        <v>155</v>
      </c>
      <c r="C118" s="51">
        <v>122594</v>
      </c>
      <c r="D118" s="55">
        <v>11853215.16</v>
      </c>
      <c r="E118" s="55">
        <v>12899620.323999999</v>
      </c>
      <c r="F118" s="55">
        <v>695375.80299999996</v>
      </c>
      <c r="G118" s="55">
        <v>1405440</v>
      </c>
      <c r="H118" s="26">
        <f>SUM(Taulukko9[[#This Row],[Uudistuksten mukainen osuus työmarkkinatuesta]:[Uudistuksen mukainen osuus ansiopäivärahasta]])</f>
        <v>15000436.126999998</v>
      </c>
      <c r="I118" s="26">
        <f>Taulukko9[[#This Row],[Uudistuksen mukainen rahoitusvastuu yhteensä]]-Taulukko9[[#This Row],[Nykytila, kuntien osuus työmarkkinatuesta]]</f>
        <v>3147220.9669999983</v>
      </c>
      <c r="J118" s="26">
        <v>3392704.2024259986</v>
      </c>
    </row>
    <row r="119" spans="1:10" x14ac:dyDescent="0.3">
      <c r="A119" s="31">
        <v>300</v>
      </c>
      <c r="B119" s="31" t="s">
        <v>156</v>
      </c>
      <c r="C119" s="51">
        <v>3437</v>
      </c>
      <c r="D119" s="55">
        <v>66173.570000000007</v>
      </c>
      <c r="E119" s="55">
        <v>119028.245</v>
      </c>
      <c r="F119" s="55">
        <v>22084.414000000001</v>
      </c>
      <c r="G119" s="55">
        <v>17280</v>
      </c>
      <c r="H119" s="26">
        <f>SUM(Taulukko9[[#This Row],[Uudistuksten mukainen osuus työmarkkinatuesta]:[Uudistuksen mukainen osuus ansiopäivärahasta]])</f>
        <v>158392.65899999999</v>
      </c>
      <c r="I119" s="26">
        <f>Taulukko9[[#This Row],[Uudistuksen mukainen rahoitusvastuu yhteensä]]-Taulukko9[[#This Row],[Nykytila, kuntien osuus työmarkkinatuesta]]</f>
        <v>92219.088999999978</v>
      </c>
      <c r="J119" s="26">
        <v>99412.17794199998</v>
      </c>
    </row>
    <row r="120" spans="1:10" x14ac:dyDescent="0.3">
      <c r="A120" s="31">
        <v>301</v>
      </c>
      <c r="B120" s="31" t="s">
        <v>157</v>
      </c>
      <c r="C120" s="51">
        <v>19890</v>
      </c>
      <c r="D120" s="55">
        <v>981004.09</v>
      </c>
      <c r="E120" s="55">
        <v>1410871.872</v>
      </c>
      <c r="F120" s="55">
        <v>85429.175000000003</v>
      </c>
      <c r="G120" s="55">
        <v>198720</v>
      </c>
      <c r="H120" s="26">
        <f>SUM(Taulukko9[[#This Row],[Uudistuksten mukainen osuus työmarkkinatuesta]:[Uudistuksen mukainen osuus ansiopäivärahasta]])</f>
        <v>1695021.047</v>
      </c>
      <c r="I120" s="26">
        <f>Taulukko9[[#This Row],[Uudistuksen mukainen rahoitusvastuu yhteensä]]-Taulukko9[[#This Row],[Nykytila, kuntien osuus työmarkkinatuesta]]</f>
        <v>714016.95700000005</v>
      </c>
      <c r="J120" s="26">
        <v>769710.27964600013</v>
      </c>
    </row>
    <row r="121" spans="1:10" x14ac:dyDescent="0.3">
      <c r="A121" s="31">
        <v>304</v>
      </c>
      <c r="B121" s="31" t="s">
        <v>158</v>
      </c>
      <c r="C121" s="51">
        <v>950</v>
      </c>
      <c r="D121" s="55">
        <v>34013.43</v>
      </c>
      <c r="E121" s="55">
        <v>32328.159</v>
      </c>
      <c r="F121" s="55">
        <v>7570.7619999999997</v>
      </c>
      <c r="G121" s="55">
        <v>23040</v>
      </c>
      <c r="H121" s="26">
        <f>SUM(Taulukko9[[#This Row],[Uudistuksten mukainen osuus työmarkkinatuesta]:[Uudistuksen mukainen osuus ansiopäivärahasta]])</f>
        <v>62938.921000000002</v>
      </c>
      <c r="I121" s="26">
        <f>Taulukko9[[#This Row],[Uudistuksen mukainen rahoitusvastuu yhteensä]]-Taulukko9[[#This Row],[Nykytila, kuntien osuus työmarkkinatuesta]]</f>
        <v>28925.491000000002</v>
      </c>
      <c r="J121" s="26">
        <v>31181.679298000003</v>
      </c>
    </row>
    <row r="122" spans="1:10" x14ac:dyDescent="0.3">
      <c r="A122" s="31">
        <v>305</v>
      </c>
      <c r="B122" s="31" t="s">
        <v>159</v>
      </c>
      <c r="C122" s="51">
        <v>15146</v>
      </c>
      <c r="D122" s="55">
        <v>508460.87</v>
      </c>
      <c r="E122" s="55">
        <v>1063864.8189999999</v>
      </c>
      <c r="F122" s="55">
        <v>68472.899999999994</v>
      </c>
      <c r="G122" s="55">
        <v>267840</v>
      </c>
      <c r="H122" s="26">
        <f>SUM(Taulukko9[[#This Row],[Uudistuksten mukainen osuus työmarkkinatuesta]:[Uudistuksen mukainen osuus ansiopäivärahasta]])</f>
        <v>1400177.7189999998</v>
      </c>
      <c r="I122" s="26">
        <f>Taulukko9[[#This Row],[Uudistuksen mukainen rahoitusvastuu yhteensä]]-Taulukko9[[#This Row],[Nykytila, kuntien osuus työmarkkinatuesta]]</f>
        <v>891716.84899999981</v>
      </c>
      <c r="J122" s="26">
        <v>961270.76322199986</v>
      </c>
    </row>
    <row r="123" spans="1:10" x14ac:dyDescent="0.3">
      <c r="A123" s="31">
        <v>309</v>
      </c>
      <c r="B123" s="31" t="s">
        <v>160</v>
      </c>
      <c r="C123" s="51">
        <v>6457</v>
      </c>
      <c r="D123" s="55">
        <v>628877.42000000004</v>
      </c>
      <c r="E123" s="55">
        <v>1033379.5429999999</v>
      </c>
      <c r="F123" s="55">
        <v>43801.355000000003</v>
      </c>
      <c r="G123" s="55">
        <v>138240</v>
      </c>
      <c r="H123" s="26">
        <f>SUM(Taulukko9[[#This Row],[Uudistuksten mukainen osuus työmarkkinatuesta]:[Uudistuksen mukainen osuus ansiopäivärahasta]])</f>
        <v>1215420.898</v>
      </c>
      <c r="I123" s="26">
        <f>Taulukko9[[#This Row],[Uudistuksen mukainen rahoitusvastuu yhteensä]]-Taulukko9[[#This Row],[Nykytila, kuntien osuus työmarkkinatuesta]]</f>
        <v>586543.478</v>
      </c>
      <c r="J123" s="26">
        <v>632293.86928400001</v>
      </c>
    </row>
    <row r="124" spans="1:10" x14ac:dyDescent="0.3">
      <c r="A124" s="31">
        <v>312</v>
      </c>
      <c r="B124" s="31" t="s">
        <v>161</v>
      </c>
      <c r="C124" s="51">
        <v>1196</v>
      </c>
      <c r="D124" s="55">
        <v>20030.93</v>
      </c>
      <c r="E124" s="55">
        <v>74300.092000000004</v>
      </c>
      <c r="F124" s="55">
        <v>1335.104</v>
      </c>
      <c r="G124" s="55">
        <v>19200</v>
      </c>
      <c r="H124" s="26">
        <f>SUM(Taulukko9[[#This Row],[Uudistuksten mukainen osuus työmarkkinatuesta]:[Uudistuksen mukainen osuus ansiopäivärahasta]])</f>
        <v>94835.196000000011</v>
      </c>
      <c r="I124" s="26">
        <f>Taulukko9[[#This Row],[Uudistuksen mukainen rahoitusvastuu yhteensä]]-Taulukko9[[#This Row],[Nykytila, kuntien osuus työmarkkinatuesta]]</f>
        <v>74804.266000000003</v>
      </c>
      <c r="J124" s="26">
        <v>80638.998748000013</v>
      </c>
    </row>
    <row r="125" spans="1:10" x14ac:dyDescent="0.3">
      <c r="A125" s="31">
        <v>316</v>
      </c>
      <c r="B125" s="31" t="s">
        <v>162</v>
      </c>
      <c r="C125" s="51">
        <v>4198</v>
      </c>
      <c r="D125" s="55">
        <v>183062</v>
      </c>
      <c r="E125" s="55">
        <v>358083.94500000001</v>
      </c>
      <c r="F125" s="55">
        <v>26033.984</v>
      </c>
      <c r="G125" s="55">
        <v>92160.000000000015</v>
      </c>
      <c r="H125" s="26">
        <f>SUM(Taulukko9[[#This Row],[Uudistuksten mukainen osuus työmarkkinatuesta]:[Uudistuksen mukainen osuus ansiopäivärahasta]])</f>
        <v>476277.929</v>
      </c>
      <c r="I125" s="26">
        <f>Taulukko9[[#This Row],[Uudistuksen mukainen rahoitusvastuu yhteensä]]-Taulukko9[[#This Row],[Nykytila, kuntien osuus työmarkkinatuesta]]</f>
        <v>293215.929</v>
      </c>
      <c r="J125" s="26">
        <v>316086.77146200003</v>
      </c>
    </row>
    <row r="126" spans="1:10" x14ac:dyDescent="0.3">
      <c r="A126" s="31">
        <v>317</v>
      </c>
      <c r="B126" s="31" t="s">
        <v>163</v>
      </c>
      <c r="C126" s="51">
        <v>2474</v>
      </c>
      <c r="D126" s="55">
        <v>91227.6</v>
      </c>
      <c r="E126" s="55">
        <v>167860.48300000001</v>
      </c>
      <c r="F126" s="55">
        <v>14895.511</v>
      </c>
      <c r="G126" s="55">
        <v>19200</v>
      </c>
      <c r="H126" s="26">
        <f>SUM(Taulukko9[[#This Row],[Uudistuksten mukainen osuus työmarkkinatuesta]:[Uudistuksen mukainen osuus ansiopäivärahasta]])</f>
        <v>201955.99400000001</v>
      </c>
      <c r="I126" s="26">
        <f>Taulukko9[[#This Row],[Uudistuksen mukainen rahoitusvastuu yhteensä]]-Taulukko9[[#This Row],[Nykytila, kuntien osuus työmarkkinatuesta]]</f>
        <v>110728.394</v>
      </c>
      <c r="J126" s="26">
        <v>119365.20873200001</v>
      </c>
    </row>
    <row r="127" spans="1:10" x14ac:dyDescent="0.3">
      <c r="A127" s="31">
        <v>320</v>
      </c>
      <c r="B127" s="31" t="s">
        <v>164</v>
      </c>
      <c r="C127" s="51">
        <v>6996</v>
      </c>
      <c r="D127" s="55">
        <v>477126.99</v>
      </c>
      <c r="E127" s="55">
        <v>580367.61100000003</v>
      </c>
      <c r="F127" s="55">
        <v>28043.584999999999</v>
      </c>
      <c r="G127" s="55">
        <v>179520</v>
      </c>
      <c r="H127" s="26">
        <f>SUM(Taulukko9[[#This Row],[Uudistuksten mukainen osuus työmarkkinatuesta]:[Uudistuksen mukainen osuus ansiopäivärahasta]])</f>
        <v>787931.196</v>
      </c>
      <c r="I127" s="26">
        <f>Taulukko9[[#This Row],[Uudistuksen mukainen rahoitusvastuu yhteensä]]-Taulukko9[[#This Row],[Nykytila, kuntien osuus työmarkkinatuesta]]</f>
        <v>310804.20600000001</v>
      </c>
      <c r="J127" s="26">
        <v>335046.934068</v>
      </c>
    </row>
    <row r="128" spans="1:10" x14ac:dyDescent="0.3">
      <c r="A128" s="31">
        <v>322</v>
      </c>
      <c r="B128" s="31" t="s">
        <v>165</v>
      </c>
      <c r="C128" s="51">
        <v>6549</v>
      </c>
      <c r="D128" s="55">
        <v>317604.15999999997</v>
      </c>
      <c r="E128" s="55">
        <v>382143.30800000002</v>
      </c>
      <c r="F128" s="55">
        <v>21010.457999999999</v>
      </c>
      <c r="G128" s="55">
        <v>64320</v>
      </c>
      <c r="H128" s="26">
        <f>SUM(Taulukko9[[#This Row],[Uudistuksten mukainen osuus työmarkkinatuesta]:[Uudistuksen mukainen osuus ansiopäivärahasta]])</f>
        <v>467473.766</v>
      </c>
      <c r="I128" s="26">
        <f>Taulukko9[[#This Row],[Uudistuksen mukainen rahoitusvastuu yhteensä]]-Taulukko9[[#This Row],[Nykytila, kuntien osuus työmarkkinatuesta]]</f>
        <v>149869.60600000003</v>
      </c>
      <c r="J128" s="26">
        <v>161559.43526800003</v>
      </c>
    </row>
    <row r="129" spans="1:10" x14ac:dyDescent="0.3">
      <c r="A129" s="31">
        <v>398</v>
      </c>
      <c r="B129" s="31" t="s">
        <v>166</v>
      </c>
      <c r="C129" s="51">
        <v>120175</v>
      </c>
      <c r="D129" s="55">
        <v>19986368.77</v>
      </c>
      <c r="E129" s="55">
        <v>21686408.732000001</v>
      </c>
      <c r="F129" s="55">
        <v>815722.522</v>
      </c>
      <c r="G129" s="55">
        <v>1741440</v>
      </c>
      <c r="H129" s="26">
        <f>SUM(Taulukko9[[#This Row],[Uudistuksten mukainen osuus työmarkkinatuesta]:[Uudistuksen mukainen osuus ansiopäivärahasta]])</f>
        <v>24243571.254000001</v>
      </c>
      <c r="I129" s="26">
        <f>Taulukko9[[#This Row],[Uudistuksen mukainen rahoitusvastuu yhteensä]]-Taulukko9[[#This Row],[Nykytila, kuntien osuus työmarkkinatuesta]]</f>
        <v>4257202.4840000011</v>
      </c>
      <c r="J129" s="26">
        <v>4589264.2777520018</v>
      </c>
    </row>
    <row r="130" spans="1:10" x14ac:dyDescent="0.3">
      <c r="A130" s="31">
        <v>399</v>
      </c>
      <c r="B130" s="31" t="s">
        <v>167</v>
      </c>
      <c r="C130" s="51">
        <v>7817</v>
      </c>
      <c r="D130" s="55">
        <v>290262.02</v>
      </c>
      <c r="E130" s="55">
        <v>412436.02299999999</v>
      </c>
      <c r="F130" s="55">
        <v>26806.760999999999</v>
      </c>
      <c r="G130" s="55">
        <v>81600</v>
      </c>
      <c r="H130" s="26">
        <f>SUM(Taulukko9[[#This Row],[Uudistuksten mukainen osuus työmarkkinatuesta]:[Uudistuksen mukainen osuus ansiopäivärahasta]])</f>
        <v>520842.78399999999</v>
      </c>
      <c r="I130" s="26">
        <f>Taulukko9[[#This Row],[Uudistuksen mukainen rahoitusvastuu yhteensä]]-Taulukko9[[#This Row],[Nykytila, kuntien osuus työmarkkinatuesta]]</f>
        <v>230580.76399999997</v>
      </c>
      <c r="J130" s="26">
        <v>248566.06359199999</v>
      </c>
    </row>
    <row r="131" spans="1:10" x14ac:dyDescent="0.3">
      <c r="A131" s="31">
        <v>400</v>
      </c>
      <c r="B131" s="31" t="s">
        <v>168</v>
      </c>
      <c r="C131" s="51">
        <v>8366</v>
      </c>
      <c r="D131" s="55">
        <v>309182.43</v>
      </c>
      <c r="E131" s="55">
        <v>460093.99200000003</v>
      </c>
      <c r="F131" s="55">
        <v>39058.928</v>
      </c>
      <c r="G131" s="55">
        <v>97920</v>
      </c>
      <c r="H131" s="26">
        <f>SUM(Taulukko9[[#This Row],[Uudistuksten mukainen osuus työmarkkinatuesta]:[Uudistuksen mukainen osuus ansiopäivärahasta]])</f>
        <v>597072.92000000004</v>
      </c>
      <c r="I131" s="26">
        <f>Taulukko9[[#This Row],[Uudistuksen mukainen rahoitusvastuu yhteensä]]-Taulukko9[[#This Row],[Nykytila, kuntien osuus työmarkkinatuesta]]</f>
        <v>287890.49000000005</v>
      </c>
      <c r="J131" s="26">
        <v>310345.94822000008</v>
      </c>
    </row>
    <row r="132" spans="1:10" x14ac:dyDescent="0.3">
      <c r="A132" s="31">
        <v>402</v>
      </c>
      <c r="B132" s="31" t="s">
        <v>169</v>
      </c>
      <c r="C132" s="51">
        <v>9099</v>
      </c>
      <c r="D132" s="55">
        <v>542393.23</v>
      </c>
      <c r="E132" s="55">
        <v>728374.51199999999</v>
      </c>
      <c r="F132" s="55">
        <v>42297.64</v>
      </c>
      <c r="G132" s="55">
        <v>131520</v>
      </c>
      <c r="H132" s="26">
        <f>SUM(Taulukko9[[#This Row],[Uudistuksten mukainen osuus työmarkkinatuesta]:[Uudistuksen mukainen osuus ansiopäivärahasta]])</f>
        <v>902192.152</v>
      </c>
      <c r="I132" s="26">
        <f>Taulukko9[[#This Row],[Uudistuksen mukainen rahoitusvastuu yhteensä]]-Taulukko9[[#This Row],[Nykytila, kuntien osuus työmarkkinatuesta]]</f>
        <v>359798.92200000002</v>
      </c>
      <c r="J132" s="26">
        <v>387863.23791600007</v>
      </c>
    </row>
    <row r="133" spans="1:10" x14ac:dyDescent="0.3">
      <c r="A133" s="31">
        <v>403</v>
      </c>
      <c r="B133" s="31" t="s">
        <v>170</v>
      </c>
      <c r="C133" s="51">
        <v>2820</v>
      </c>
      <c r="D133" s="55">
        <v>96143.2</v>
      </c>
      <c r="E133" s="55">
        <v>117662.689</v>
      </c>
      <c r="F133" s="55">
        <v>8065.89</v>
      </c>
      <c r="G133" s="55">
        <v>35520</v>
      </c>
      <c r="H133" s="26">
        <f>SUM(Taulukko9[[#This Row],[Uudistuksten mukainen osuus työmarkkinatuesta]:[Uudistuksen mukainen osuus ansiopäivärahasta]])</f>
        <v>161248.579</v>
      </c>
      <c r="I133" s="26">
        <f>Taulukko9[[#This Row],[Uudistuksen mukainen rahoitusvastuu yhteensä]]-Taulukko9[[#This Row],[Nykytila, kuntien osuus työmarkkinatuesta]]</f>
        <v>65105.379000000001</v>
      </c>
      <c r="J133" s="26">
        <v>70183.598561999999</v>
      </c>
    </row>
    <row r="134" spans="1:10" x14ac:dyDescent="0.3">
      <c r="A134" s="31">
        <v>405</v>
      </c>
      <c r="B134" s="31" t="s">
        <v>171</v>
      </c>
      <c r="C134" s="51">
        <v>72650</v>
      </c>
      <c r="D134" s="55">
        <v>5234033.2300000004</v>
      </c>
      <c r="E134" s="55">
        <v>7880523.0120000001</v>
      </c>
      <c r="F134" s="55">
        <v>513908.42200000002</v>
      </c>
      <c r="G134" s="55">
        <v>1275840</v>
      </c>
      <c r="H134" s="26">
        <f>SUM(Taulukko9[[#This Row],[Uudistuksten mukainen osuus työmarkkinatuesta]:[Uudistuksen mukainen osuus ansiopäivärahasta]])</f>
        <v>9670271.4340000004</v>
      </c>
      <c r="I134" s="26">
        <f>Taulukko9[[#This Row],[Uudistuksen mukainen rahoitusvastuu yhteensä]]-Taulukko9[[#This Row],[Nykytila, kuntien osuus työmarkkinatuesta]]</f>
        <v>4436238.2039999999</v>
      </c>
      <c r="J134" s="26">
        <v>4782264.7839120002</v>
      </c>
    </row>
    <row r="135" spans="1:10" x14ac:dyDescent="0.3">
      <c r="A135" s="31">
        <v>407</v>
      </c>
      <c r="B135" s="31" t="s">
        <v>172</v>
      </c>
      <c r="C135" s="51">
        <v>2518</v>
      </c>
      <c r="D135" s="55">
        <v>284697.65999999997</v>
      </c>
      <c r="E135" s="55">
        <v>268061.69699999999</v>
      </c>
      <c r="F135" s="55">
        <v>16015.019</v>
      </c>
      <c r="G135" s="55">
        <v>28800</v>
      </c>
      <c r="H135" s="26">
        <f>SUM(Taulukko9[[#This Row],[Uudistuksten mukainen osuus työmarkkinatuesta]:[Uudistuksen mukainen osuus ansiopäivärahasta]])</f>
        <v>312876.71600000001</v>
      </c>
      <c r="I135" s="26">
        <f>Taulukko9[[#This Row],[Uudistuksen mukainen rahoitusvastuu yhteensä]]-Taulukko9[[#This Row],[Nykytila, kuntien osuus työmarkkinatuesta]]</f>
        <v>28179.056000000041</v>
      </c>
      <c r="J135" s="26">
        <v>30377.022368000045</v>
      </c>
    </row>
    <row r="136" spans="1:10" x14ac:dyDescent="0.3">
      <c r="A136" s="31">
        <v>408</v>
      </c>
      <c r="B136" s="31" t="s">
        <v>173</v>
      </c>
      <c r="C136" s="51">
        <v>14099</v>
      </c>
      <c r="D136" s="55">
        <v>406159.75</v>
      </c>
      <c r="E136" s="55">
        <v>673623.96499999997</v>
      </c>
      <c r="F136" s="55">
        <v>61024.576999999997</v>
      </c>
      <c r="G136" s="55">
        <v>117120</v>
      </c>
      <c r="H136" s="26">
        <f>SUM(Taulukko9[[#This Row],[Uudistuksten mukainen osuus työmarkkinatuesta]:[Uudistuksen mukainen osuus ansiopäivärahasta]])</f>
        <v>851768.54200000002</v>
      </c>
      <c r="I136" s="26">
        <f>Taulukko9[[#This Row],[Uudistuksen mukainen rahoitusvastuu yhteensä]]-Taulukko9[[#This Row],[Nykytila, kuntien osuus työmarkkinatuesta]]</f>
        <v>445608.79200000002</v>
      </c>
      <c r="J136" s="26">
        <v>480366.27777600003</v>
      </c>
    </row>
    <row r="137" spans="1:10" x14ac:dyDescent="0.3">
      <c r="A137" s="31">
        <v>410</v>
      </c>
      <c r="B137" s="31" t="s">
        <v>174</v>
      </c>
      <c r="C137" s="51">
        <v>18775</v>
      </c>
      <c r="D137" s="55">
        <v>951222.27</v>
      </c>
      <c r="E137" s="55">
        <v>1318928.031</v>
      </c>
      <c r="F137" s="55">
        <v>85250.544999999998</v>
      </c>
      <c r="G137" s="55">
        <v>300480</v>
      </c>
      <c r="H137" s="26">
        <f>SUM(Taulukko9[[#This Row],[Uudistuksten mukainen osuus työmarkkinatuesta]:[Uudistuksen mukainen osuus ansiopäivärahasta]])</f>
        <v>1704658.5759999999</v>
      </c>
      <c r="I137" s="26">
        <f>Taulukko9[[#This Row],[Uudistuksen mukainen rahoitusvastuu yhteensä]]-Taulukko9[[#This Row],[Nykytila, kuntien osuus työmarkkinatuesta]]</f>
        <v>753436.30599999987</v>
      </c>
      <c r="J137" s="26">
        <v>812204.33786799992</v>
      </c>
    </row>
    <row r="138" spans="1:10" x14ac:dyDescent="0.3">
      <c r="A138" s="31">
        <v>416</v>
      </c>
      <c r="B138" s="31" t="s">
        <v>175</v>
      </c>
      <c r="C138" s="51">
        <v>2886</v>
      </c>
      <c r="D138" s="55">
        <v>114123.27</v>
      </c>
      <c r="E138" s="55">
        <v>156284.845</v>
      </c>
      <c r="F138" s="55">
        <v>7393.9449999999997</v>
      </c>
      <c r="G138" s="55">
        <v>56640</v>
      </c>
      <c r="H138" s="26">
        <f>SUM(Taulukko9[[#This Row],[Uudistuksten mukainen osuus työmarkkinatuesta]:[Uudistuksen mukainen osuus ansiopäivärahasta]])</f>
        <v>220318.79</v>
      </c>
      <c r="I138" s="26">
        <f>Taulukko9[[#This Row],[Uudistuksen mukainen rahoitusvastuu yhteensä]]-Taulukko9[[#This Row],[Nykytila, kuntien osuus työmarkkinatuesta]]</f>
        <v>106195.52</v>
      </c>
      <c r="J138" s="26">
        <v>114478.77056</v>
      </c>
    </row>
    <row r="139" spans="1:10" x14ac:dyDescent="0.3">
      <c r="A139" s="31">
        <v>418</v>
      </c>
      <c r="B139" s="31" t="s">
        <v>176</v>
      </c>
      <c r="C139" s="51">
        <v>24580</v>
      </c>
      <c r="D139" s="55">
        <v>1116489.1399999999</v>
      </c>
      <c r="E139" s="55">
        <v>1989151.753</v>
      </c>
      <c r="F139" s="55">
        <v>73071.368000000002</v>
      </c>
      <c r="G139" s="55">
        <v>265920</v>
      </c>
      <c r="H139" s="26">
        <f>SUM(Taulukko9[[#This Row],[Uudistuksten mukainen osuus työmarkkinatuesta]:[Uudistuksen mukainen osuus ansiopäivärahasta]])</f>
        <v>2328143.1210000003</v>
      </c>
      <c r="I139" s="26">
        <f>Taulukko9[[#This Row],[Uudistuksen mukainen rahoitusvastuu yhteensä]]-Taulukko9[[#This Row],[Nykytila, kuntien osuus työmarkkinatuesta]]</f>
        <v>1211653.9810000004</v>
      </c>
      <c r="J139" s="26">
        <v>1306162.9915180006</v>
      </c>
    </row>
    <row r="140" spans="1:10" x14ac:dyDescent="0.3">
      <c r="A140" s="31">
        <v>420</v>
      </c>
      <c r="B140" s="31" t="s">
        <v>177</v>
      </c>
      <c r="C140" s="51">
        <v>9177</v>
      </c>
      <c r="D140" s="55">
        <v>561556.29</v>
      </c>
      <c r="E140" s="55">
        <v>651885.46299999999</v>
      </c>
      <c r="F140" s="55">
        <v>39451.934000000001</v>
      </c>
      <c r="G140" s="55">
        <v>121920.00000000001</v>
      </c>
      <c r="H140" s="26">
        <f>SUM(Taulukko9[[#This Row],[Uudistuksten mukainen osuus työmarkkinatuesta]:[Uudistuksen mukainen osuus ansiopäivärahasta]])</f>
        <v>813257.397</v>
      </c>
      <c r="I140" s="26">
        <f>Taulukko9[[#This Row],[Uudistuksen mukainen rahoitusvastuu yhteensä]]-Taulukko9[[#This Row],[Nykytila, kuntien osuus työmarkkinatuesta]]</f>
        <v>251701.10699999996</v>
      </c>
      <c r="J140" s="26">
        <v>271333.79334599996</v>
      </c>
    </row>
    <row r="141" spans="1:10" x14ac:dyDescent="0.3">
      <c r="A141" s="31">
        <v>421</v>
      </c>
      <c r="B141" s="31" t="s">
        <v>178</v>
      </c>
      <c r="C141" s="51">
        <v>695</v>
      </c>
      <c r="D141" s="55">
        <v>40524.57</v>
      </c>
      <c r="E141" s="55">
        <v>49834.875999999997</v>
      </c>
      <c r="F141" s="55">
        <v>381.57400000000001</v>
      </c>
      <c r="G141" s="55">
        <v>5760</v>
      </c>
      <c r="H141" s="26">
        <f>SUM(Taulukko9[[#This Row],[Uudistuksten mukainen osuus työmarkkinatuesta]:[Uudistuksen mukainen osuus ansiopäivärahasta]])</f>
        <v>55976.45</v>
      </c>
      <c r="I141" s="26">
        <f>Taulukko9[[#This Row],[Uudistuksen mukainen rahoitusvastuu yhteensä]]-Taulukko9[[#This Row],[Nykytila, kuntien osuus työmarkkinatuesta]]</f>
        <v>15451.879999999997</v>
      </c>
      <c r="J141" s="26">
        <v>16657.126639999999</v>
      </c>
    </row>
    <row r="142" spans="1:10" x14ac:dyDescent="0.3">
      <c r="A142" s="31">
        <v>422</v>
      </c>
      <c r="B142" s="31" t="s">
        <v>179</v>
      </c>
      <c r="C142" s="51">
        <v>10372</v>
      </c>
      <c r="D142" s="55">
        <v>998665.4</v>
      </c>
      <c r="E142" s="55">
        <v>1518725.0390000001</v>
      </c>
      <c r="F142" s="55">
        <v>83586.557000000001</v>
      </c>
      <c r="G142" s="55">
        <v>302400</v>
      </c>
      <c r="H142" s="26">
        <f>SUM(Taulukko9[[#This Row],[Uudistuksten mukainen osuus työmarkkinatuesta]:[Uudistuksen mukainen osuus ansiopäivärahasta]])</f>
        <v>1904711.5960000001</v>
      </c>
      <c r="I142" s="26">
        <f>Taulukko9[[#This Row],[Uudistuksen mukainen rahoitusvastuu yhteensä]]-Taulukko9[[#This Row],[Nykytila, kuntien osuus työmarkkinatuesta]]</f>
        <v>906046.19600000011</v>
      </c>
      <c r="J142" s="26">
        <v>976717.79928800021</v>
      </c>
    </row>
    <row r="143" spans="1:10" x14ac:dyDescent="0.3">
      <c r="A143" s="31">
        <v>423</v>
      </c>
      <c r="B143" s="31" t="s">
        <v>180</v>
      </c>
      <c r="C143" s="51">
        <v>20497</v>
      </c>
      <c r="D143" s="55">
        <v>378152.37</v>
      </c>
      <c r="E143" s="55">
        <v>778987.52000000002</v>
      </c>
      <c r="F143" s="55">
        <v>53966.716</v>
      </c>
      <c r="G143" s="55">
        <v>202560</v>
      </c>
      <c r="H143" s="26">
        <f>SUM(Taulukko9[[#This Row],[Uudistuksten mukainen osuus työmarkkinatuesta]:[Uudistuksen mukainen osuus ansiopäivärahasta]])</f>
        <v>1035514.236</v>
      </c>
      <c r="I143" s="26">
        <f>Taulukko9[[#This Row],[Uudistuksen mukainen rahoitusvastuu yhteensä]]-Taulukko9[[#This Row],[Nykytila, kuntien osuus työmarkkinatuesta]]</f>
        <v>657361.86600000004</v>
      </c>
      <c r="J143" s="26">
        <v>708636.09154800011</v>
      </c>
    </row>
    <row r="144" spans="1:10" x14ac:dyDescent="0.3">
      <c r="A144" s="31">
        <v>425</v>
      </c>
      <c r="B144" s="31" t="s">
        <v>181</v>
      </c>
      <c r="C144" s="51">
        <v>10258</v>
      </c>
      <c r="D144" s="55">
        <v>220441.61</v>
      </c>
      <c r="E144" s="55">
        <v>352256.96500000003</v>
      </c>
      <c r="F144" s="55">
        <v>26385.4</v>
      </c>
      <c r="G144" s="55">
        <v>118080</v>
      </c>
      <c r="H144" s="26">
        <f>SUM(Taulukko9[[#This Row],[Uudistuksten mukainen osuus työmarkkinatuesta]:[Uudistuksen mukainen osuus ansiopäivärahasta]])</f>
        <v>496722.36500000005</v>
      </c>
      <c r="I144" s="26">
        <f>Taulukko9[[#This Row],[Uudistuksen mukainen rahoitusvastuu yhteensä]]-Taulukko9[[#This Row],[Nykytila, kuntien osuus työmarkkinatuesta]]</f>
        <v>276280.75500000006</v>
      </c>
      <c r="J144" s="26">
        <v>297830.65389000007</v>
      </c>
    </row>
    <row r="145" spans="1:10" x14ac:dyDescent="0.3">
      <c r="A145" s="31">
        <v>426</v>
      </c>
      <c r="B145" s="31" t="s">
        <v>182</v>
      </c>
      <c r="C145" s="51">
        <v>11962</v>
      </c>
      <c r="D145" s="55">
        <v>1067454</v>
      </c>
      <c r="E145" s="55">
        <v>1205889.2279999999</v>
      </c>
      <c r="F145" s="55">
        <v>86455.366999999998</v>
      </c>
      <c r="G145" s="55">
        <v>216960</v>
      </c>
      <c r="H145" s="26">
        <f>SUM(Taulukko9[[#This Row],[Uudistuksten mukainen osuus työmarkkinatuesta]:[Uudistuksen mukainen osuus ansiopäivärahasta]])</f>
        <v>1509304.595</v>
      </c>
      <c r="I145" s="26">
        <f>Taulukko9[[#This Row],[Uudistuksen mukainen rahoitusvastuu yhteensä]]-Taulukko9[[#This Row],[Nykytila, kuntien osuus työmarkkinatuesta]]</f>
        <v>441850.59499999997</v>
      </c>
      <c r="J145" s="26">
        <v>476314.94141000003</v>
      </c>
    </row>
    <row r="146" spans="1:10" x14ac:dyDescent="0.3">
      <c r="A146" s="31">
        <v>430</v>
      </c>
      <c r="B146" s="31" t="s">
        <v>183</v>
      </c>
      <c r="C146" s="51">
        <v>15392</v>
      </c>
      <c r="D146" s="55">
        <v>993628.9</v>
      </c>
      <c r="E146" s="55">
        <v>1480273.4310000001</v>
      </c>
      <c r="F146" s="55">
        <v>69679.091</v>
      </c>
      <c r="G146" s="55">
        <v>241920</v>
      </c>
      <c r="H146" s="26">
        <f>SUM(Taulukko9[[#This Row],[Uudistuksten mukainen osuus työmarkkinatuesta]:[Uudistuksen mukainen osuus ansiopäivärahasta]])</f>
        <v>1791872.5220000001</v>
      </c>
      <c r="I146" s="26">
        <f>Taulukko9[[#This Row],[Uudistuksen mukainen rahoitusvastuu yhteensä]]-Taulukko9[[#This Row],[Nykytila, kuntien osuus työmarkkinatuesta]]</f>
        <v>798243.62200000009</v>
      </c>
      <c r="J146" s="26">
        <v>860506.62451600016</v>
      </c>
    </row>
    <row r="147" spans="1:10" x14ac:dyDescent="0.3">
      <c r="A147" s="31">
        <v>433</v>
      </c>
      <c r="B147" s="31" t="s">
        <v>184</v>
      </c>
      <c r="C147" s="51">
        <v>7749</v>
      </c>
      <c r="D147" s="55">
        <v>82521.19</v>
      </c>
      <c r="E147" s="55">
        <v>236464.37599999999</v>
      </c>
      <c r="F147" s="55">
        <v>37385.735999999997</v>
      </c>
      <c r="G147" s="55">
        <v>85440</v>
      </c>
      <c r="H147" s="26">
        <f>SUM(Taulukko9[[#This Row],[Uudistuksten mukainen osuus työmarkkinatuesta]:[Uudistuksen mukainen osuus ansiopäivärahasta]])</f>
        <v>359290.11199999996</v>
      </c>
      <c r="I147" s="26">
        <f>Taulukko9[[#This Row],[Uudistuksen mukainen rahoitusvastuu yhteensä]]-Taulukko9[[#This Row],[Nykytila, kuntien osuus työmarkkinatuesta]]</f>
        <v>276768.92199999996</v>
      </c>
      <c r="J147" s="26">
        <v>298356.89791599999</v>
      </c>
    </row>
    <row r="148" spans="1:10" x14ac:dyDescent="0.3">
      <c r="A148" s="31">
        <v>434</v>
      </c>
      <c r="B148" s="31" t="s">
        <v>185</v>
      </c>
      <c r="C148" s="51">
        <v>14568</v>
      </c>
      <c r="D148" s="55">
        <v>1332887.8600000001</v>
      </c>
      <c r="E148" s="55">
        <v>1455146.3529999999</v>
      </c>
      <c r="F148" s="55">
        <v>103776.30100000001</v>
      </c>
      <c r="G148" s="55">
        <v>203520</v>
      </c>
      <c r="H148" s="26">
        <f>SUM(Taulukko9[[#This Row],[Uudistuksten mukainen osuus työmarkkinatuesta]:[Uudistuksen mukainen osuus ansiopäivärahasta]])</f>
        <v>1762442.6539999999</v>
      </c>
      <c r="I148" s="26">
        <f>Taulukko9[[#This Row],[Uudistuksen mukainen rahoitusvastuu yhteensä]]-Taulukko9[[#This Row],[Nykytila, kuntien osuus työmarkkinatuesta]]</f>
        <v>429554.79399999976</v>
      </c>
      <c r="J148" s="26">
        <v>463060.0679319998</v>
      </c>
    </row>
    <row r="149" spans="1:10" x14ac:dyDescent="0.3">
      <c r="A149" s="31">
        <v>435</v>
      </c>
      <c r="B149" s="31" t="s">
        <v>186</v>
      </c>
      <c r="C149" s="51">
        <v>692</v>
      </c>
      <c r="D149" s="55">
        <v>73640.289999999994</v>
      </c>
      <c r="E149" s="55">
        <v>56956.574999999997</v>
      </c>
      <c r="F149" s="55">
        <v>4741.53</v>
      </c>
      <c r="G149" s="55">
        <v>14400</v>
      </c>
      <c r="H149" s="26">
        <f>SUM(Taulukko9[[#This Row],[Uudistuksten mukainen osuus työmarkkinatuesta]:[Uudistuksen mukainen osuus ansiopäivärahasta]])</f>
        <v>76098.104999999996</v>
      </c>
      <c r="I149" s="26">
        <f>Taulukko9[[#This Row],[Uudistuksen mukainen rahoitusvastuu yhteensä]]-Taulukko9[[#This Row],[Nykytila, kuntien osuus työmarkkinatuesta]]</f>
        <v>2457.8150000000023</v>
      </c>
      <c r="J149" s="26">
        <v>2649.5245700000028</v>
      </c>
    </row>
    <row r="150" spans="1:10" x14ac:dyDescent="0.3">
      <c r="A150" s="31">
        <v>436</v>
      </c>
      <c r="B150" s="31" t="s">
        <v>187</v>
      </c>
      <c r="C150" s="51">
        <v>1988</v>
      </c>
      <c r="D150" s="55">
        <v>58593.7</v>
      </c>
      <c r="E150" s="55">
        <v>89002.945000000007</v>
      </c>
      <c r="F150" s="55">
        <v>8079.6679999999997</v>
      </c>
      <c r="G150" s="55">
        <v>11520.000000000002</v>
      </c>
      <c r="H150" s="26">
        <f>SUM(Taulukko9[[#This Row],[Uudistuksten mukainen osuus työmarkkinatuesta]:[Uudistuksen mukainen osuus ansiopäivärahasta]])</f>
        <v>108602.61300000001</v>
      </c>
      <c r="I150" s="26">
        <f>Taulukko9[[#This Row],[Uudistuksen mukainen rahoitusvastuu yhteensä]]-Taulukko9[[#This Row],[Nykytila, kuntien osuus työmarkkinatuesta]]</f>
        <v>50008.913000000015</v>
      </c>
      <c r="J150" s="26">
        <v>53909.608214000022</v>
      </c>
    </row>
    <row r="151" spans="1:10" x14ac:dyDescent="0.3">
      <c r="A151" s="31">
        <v>440</v>
      </c>
      <c r="B151" s="31" t="s">
        <v>188</v>
      </c>
      <c r="C151" s="51">
        <v>5732</v>
      </c>
      <c r="D151" s="55">
        <v>33056.31</v>
      </c>
      <c r="E151" s="55">
        <v>107625.139</v>
      </c>
      <c r="F151" s="55">
        <v>7802.567</v>
      </c>
      <c r="G151" s="55">
        <v>22080</v>
      </c>
      <c r="H151" s="26">
        <f>SUM(Taulukko9[[#This Row],[Uudistuksten mukainen osuus työmarkkinatuesta]:[Uudistuksen mukainen osuus ansiopäivärahasta]])</f>
        <v>137507.70600000001</v>
      </c>
      <c r="I151" s="26">
        <f>Taulukko9[[#This Row],[Uudistuksen mukainen rahoitusvastuu yhteensä]]-Taulukko9[[#This Row],[Nykytila, kuntien osuus työmarkkinatuesta]]</f>
        <v>104451.39600000001</v>
      </c>
      <c r="J151" s="26">
        <v>112598.60488800002</v>
      </c>
    </row>
    <row r="152" spans="1:10" x14ac:dyDescent="0.3">
      <c r="A152" s="31">
        <v>441</v>
      </c>
      <c r="B152" s="31" t="s">
        <v>189</v>
      </c>
      <c r="C152" s="51">
        <v>4421</v>
      </c>
      <c r="D152" s="55">
        <v>159199.82999999999</v>
      </c>
      <c r="E152" s="55">
        <v>305423.717</v>
      </c>
      <c r="F152" s="55">
        <v>30019.481</v>
      </c>
      <c r="G152" s="55">
        <v>81600</v>
      </c>
      <c r="H152" s="26">
        <f>SUM(Taulukko9[[#This Row],[Uudistuksten mukainen osuus työmarkkinatuesta]:[Uudistuksen mukainen osuus ansiopäivärahasta]])</f>
        <v>417043.19799999997</v>
      </c>
      <c r="I152" s="26">
        <f>Taulukko9[[#This Row],[Uudistuksen mukainen rahoitusvastuu yhteensä]]-Taulukko9[[#This Row],[Nykytila, kuntien osuus työmarkkinatuesta]]</f>
        <v>257843.36799999999</v>
      </c>
      <c r="J152" s="26">
        <v>277955.15070400003</v>
      </c>
    </row>
    <row r="153" spans="1:10" x14ac:dyDescent="0.3">
      <c r="A153" s="31">
        <v>444</v>
      </c>
      <c r="B153" s="31" t="s">
        <v>190</v>
      </c>
      <c r="C153" s="51">
        <v>45811</v>
      </c>
      <c r="D153" s="55">
        <v>2970137.98</v>
      </c>
      <c r="E153" s="55">
        <v>4470685.5530000003</v>
      </c>
      <c r="F153" s="55">
        <v>269715.56</v>
      </c>
      <c r="G153" s="55">
        <v>538560</v>
      </c>
      <c r="H153" s="26">
        <f>SUM(Taulukko9[[#This Row],[Uudistuksten mukainen osuus työmarkkinatuesta]:[Uudistuksen mukainen osuus ansiopäivärahasta]])</f>
        <v>5278961.1129999999</v>
      </c>
      <c r="I153" s="26">
        <f>Taulukko9[[#This Row],[Uudistuksen mukainen rahoitusvastuu yhteensä]]-Taulukko9[[#This Row],[Nykytila, kuntien osuus työmarkkinatuesta]]</f>
        <v>2308823.1329999999</v>
      </c>
      <c r="J153" s="26">
        <v>2488911.3373739999</v>
      </c>
    </row>
    <row r="154" spans="1:10" x14ac:dyDescent="0.3">
      <c r="A154" s="31">
        <v>445</v>
      </c>
      <c r="B154" s="31" t="s">
        <v>191</v>
      </c>
      <c r="C154" s="51">
        <v>14991</v>
      </c>
      <c r="D154" s="55">
        <v>489444.85</v>
      </c>
      <c r="E154" s="55">
        <v>653127.25699999998</v>
      </c>
      <c r="F154" s="55">
        <v>44176.137999999999</v>
      </c>
      <c r="G154" s="55">
        <v>160320</v>
      </c>
      <c r="H154" s="26">
        <f>SUM(Taulukko9[[#This Row],[Uudistuksten mukainen osuus työmarkkinatuesta]:[Uudistuksen mukainen osuus ansiopäivärahasta]])</f>
        <v>857623.39500000002</v>
      </c>
      <c r="I154" s="26">
        <f>Taulukko9[[#This Row],[Uudistuksen mukainen rahoitusvastuu yhteensä]]-Taulukko9[[#This Row],[Nykytila, kuntien osuus työmarkkinatuesta]]</f>
        <v>368178.54500000004</v>
      </c>
      <c r="J154" s="26">
        <v>396896.47151000006</v>
      </c>
    </row>
    <row r="155" spans="1:10" x14ac:dyDescent="0.3">
      <c r="A155" s="31">
        <v>475</v>
      </c>
      <c r="B155" s="31" t="s">
        <v>192</v>
      </c>
      <c r="C155" s="51">
        <v>5479</v>
      </c>
      <c r="D155" s="55">
        <v>155086.28</v>
      </c>
      <c r="E155" s="55">
        <v>228162.65599999999</v>
      </c>
      <c r="F155" s="55">
        <v>21954.933000000001</v>
      </c>
      <c r="G155" s="55">
        <v>21120</v>
      </c>
      <c r="H155" s="26">
        <f>SUM(Taulukko9[[#This Row],[Uudistuksten mukainen osuus työmarkkinatuesta]:[Uudistuksen mukainen osuus ansiopäivärahasta]])</f>
        <v>271237.58899999998</v>
      </c>
      <c r="I155" s="26">
        <f>Taulukko9[[#This Row],[Uudistuksen mukainen rahoitusvastuu yhteensä]]-Taulukko9[[#This Row],[Nykytila, kuntien osuus työmarkkinatuesta]]</f>
        <v>116151.30899999998</v>
      </c>
      <c r="J155" s="26">
        <v>125211.11110199998</v>
      </c>
    </row>
    <row r="156" spans="1:10" x14ac:dyDescent="0.3">
      <c r="A156" s="31">
        <v>480</v>
      </c>
      <c r="B156" s="31" t="s">
        <v>193</v>
      </c>
      <c r="C156" s="51">
        <v>1978</v>
      </c>
      <c r="D156" s="55">
        <v>82168.710000000006</v>
      </c>
      <c r="E156" s="55">
        <v>151664.671</v>
      </c>
      <c r="F156" s="55">
        <v>12322.004999999999</v>
      </c>
      <c r="G156" s="55">
        <v>24000</v>
      </c>
      <c r="H156" s="26">
        <f>SUM(Taulukko9[[#This Row],[Uudistuksten mukainen osuus työmarkkinatuesta]:[Uudistuksen mukainen osuus ansiopäivärahasta]])</f>
        <v>187986.67600000001</v>
      </c>
      <c r="I156" s="26">
        <f>Taulukko9[[#This Row],[Uudistuksen mukainen rahoitusvastuu yhteensä]]-Taulukko9[[#This Row],[Nykytila, kuntien osuus työmarkkinatuesta]]</f>
        <v>105817.966</v>
      </c>
      <c r="J156" s="26">
        <v>114071.76734800001</v>
      </c>
    </row>
    <row r="157" spans="1:10" x14ac:dyDescent="0.3">
      <c r="A157" s="31">
        <v>481</v>
      </c>
      <c r="B157" s="31" t="s">
        <v>194</v>
      </c>
      <c r="C157" s="51">
        <v>9642</v>
      </c>
      <c r="D157" s="55">
        <v>316866.17</v>
      </c>
      <c r="E157" s="55">
        <v>345951.07699999999</v>
      </c>
      <c r="F157" s="55">
        <v>16169.968999999999</v>
      </c>
      <c r="G157" s="55">
        <v>108480</v>
      </c>
      <c r="H157" s="26">
        <f>SUM(Taulukko9[[#This Row],[Uudistuksten mukainen osuus työmarkkinatuesta]:[Uudistuksen mukainen osuus ansiopäivärahasta]])</f>
        <v>470601.04599999997</v>
      </c>
      <c r="I157" s="26">
        <f>Taulukko9[[#This Row],[Uudistuksen mukainen rahoitusvastuu yhteensä]]-Taulukko9[[#This Row],[Nykytila, kuntien osuus työmarkkinatuesta]]</f>
        <v>153734.87599999999</v>
      </c>
      <c r="J157" s="26">
        <v>165726.19632799999</v>
      </c>
    </row>
    <row r="158" spans="1:10" x14ac:dyDescent="0.3">
      <c r="A158" s="31">
        <v>483</v>
      </c>
      <c r="B158" s="31" t="s">
        <v>195</v>
      </c>
      <c r="C158" s="51">
        <v>1067</v>
      </c>
      <c r="D158" s="55">
        <v>8305.1200000000008</v>
      </c>
      <c r="E158" s="55">
        <v>33348.756999999998</v>
      </c>
      <c r="F158" s="55">
        <v>6304.1350000000002</v>
      </c>
      <c r="G158" s="55">
        <v>11520</v>
      </c>
      <c r="H158" s="26">
        <f>SUM(Taulukko9[[#This Row],[Uudistuksten mukainen osuus työmarkkinatuesta]:[Uudistuksen mukainen osuus ansiopäivärahasta]])</f>
        <v>51172.892</v>
      </c>
      <c r="I158" s="26">
        <f>Taulukko9[[#This Row],[Uudistuksen mukainen rahoitusvastuu yhteensä]]-Taulukko9[[#This Row],[Nykytila, kuntien osuus työmarkkinatuesta]]</f>
        <v>42867.771999999997</v>
      </c>
      <c r="J158" s="26">
        <v>46211.458215999999</v>
      </c>
    </row>
    <row r="159" spans="1:10" x14ac:dyDescent="0.3">
      <c r="A159" s="31">
        <v>484</v>
      </c>
      <c r="B159" s="31" t="s">
        <v>196</v>
      </c>
      <c r="C159" s="51">
        <v>2967</v>
      </c>
      <c r="D159" s="55">
        <v>131576.35</v>
      </c>
      <c r="E159" s="55">
        <v>203238.95</v>
      </c>
      <c r="F159" s="55">
        <v>18037.601999999999</v>
      </c>
      <c r="G159" s="55">
        <v>48000</v>
      </c>
      <c r="H159" s="26">
        <f>SUM(Taulukko9[[#This Row],[Uudistuksten mukainen osuus työmarkkinatuesta]:[Uudistuksen mukainen osuus ansiopäivärahasta]])</f>
        <v>269276.55200000003</v>
      </c>
      <c r="I159" s="26">
        <f>Taulukko9[[#This Row],[Uudistuksen mukainen rahoitusvastuu yhteensä]]-Taulukko9[[#This Row],[Nykytila, kuntien osuus työmarkkinatuesta]]</f>
        <v>137700.20200000002</v>
      </c>
      <c r="J159" s="26">
        <v>148440.81775600003</v>
      </c>
    </row>
    <row r="160" spans="1:10" x14ac:dyDescent="0.3">
      <c r="A160" s="31">
        <v>489</v>
      </c>
      <c r="B160" s="31" t="s">
        <v>197</v>
      </c>
      <c r="C160" s="51">
        <v>1791</v>
      </c>
      <c r="D160" s="55">
        <v>136757.54</v>
      </c>
      <c r="E160" s="55">
        <v>178946.91</v>
      </c>
      <c r="F160" s="55">
        <v>9063.9359999999997</v>
      </c>
      <c r="G160" s="55">
        <v>37440</v>
      </c>
      <c r="H160" s="26">
        <f>SUM(Taulukko9[[#This Row],[Uudistuksten mukainen osuus työmarkkinatuesta]:[Uudistuksen mukainen osuus ansiopäivärahasta]])</f>
        <v>225450.84599999999</v>
      </c>
      <c r="I160" s="26">
        <f>Taulukko9[[#This Row],[Uudistuksen mukainen rahoitusvastuu yhteensä]]-Taulukko9[[#This Row],[Nykytila, kuntien osuus työmarkkinatuesta]]</f>
        <v>88693.305999999982</v>
      </c>
      <c r="J160" s="26">
        <v>95611.38386799999</v>
      </c>
    </row>
    <row r="161" spans="1:10" x14ac:dyDescent="0.3">
      <c r="A161" s="31">
        <v>491</v>
      </c>
      <c r="B161" s="31" t="s">
        <v>198</v>
      </c>
      <c r="C161" s="51">
        <v>51980</v>
      </c>
      <c r="D161" s="55">
        <v>3828023.16</v>
      </c>
      <c r="E161" s="55">
        <v>5406746.8049999997</v>
      </c>
      <c r="F161" s="55">
        <v>362854.80499999999</v>
      </c>
      <c r="G161" s="55">
        <v>823680</v>
      </c>
      <c r="H161" s="26">
        <f>SUM(Taulukko9[[#This Row],[Uudistuksten mukainen osuus työmarkkinatuesta]:[Uudistuksen mukainen osuus ansiopäivärahasta]])</f>
        <v>6593281.6099999994</v>
      </c>
      <c r="I161" s="26">
        <f>Taulukko9[[#This Row],[Uudistuksen mukainen rahoitusvastuu yhteensä]]-Taulukko9[[#This Row],[Nykytila, kuntien osuus työmarkkinatuesta]]</f>
        <v>2765258.4499999993</v>
      </c>
      <c r="J161" s="26">
        <v>2980948.6090999995</v>
      </c>
    </row>
    <row r="162" spans="1:10" x14ac:dyDescent="0.3">
      <c r="A162" s="31">
        <v>494</v>
      </c>
      <c r="B162" s="31" t="s">
        <v>199</v>
      </c>
      <c r="C162" s="51">
        <v>8882</v>
      </c>
      <c r="D162" s="55">
        <v>706981.9</v>
      </c>
      <c r="E162" s="55">
        <v>759484.38800000004</v>
      </c>
      <c r="F162" s="55">
        <v>42690.688000000002</v>
      </c>
      <c r="G162" s="55">
        <v>100800</v>
      </c>
      <c r="H162" s="26">
        <f>SUM(Taulukko9[[#This Row],[Uudistuksten mukainen osuus työmarkkinatuesta]:[Uudistuksen mukainen osuus ansiopäivärahasta]])</f>
        <v>902975.076</v>
      </c>
      <c r="I162" s="26">
        <f>Taulukko9[[#This Row],[Uudistuksen mukainen rahoitusvastuu yhteensä]]-Taulukko9[[#This Row],[Nykytila, kuntien osuus työmarkkinatuesta]]</f>
        <v>195993.17599999998</v>
      </c>
      <c r="J162" s="26">
        <v>211280.643728</v>
      </c>
    </row>
    <row r="163" spans="1:10" x14ac:dyDescent="0.3">
      <c r="A163" s="31">
        <v>495</v>
      </c>
      <c r="B163" s="31" t="s">
        <v>200</v>
      </c>
      <c r="C163" s="51">
        <v>1477</v>
      </c>
      <c r="D163" s="55">
        <v>84232.53</v>
      </c>
      <c r="E163" s="55">
        <v>142604.731</v>
      </c>
      <c r="F163" s="55">
        <v>7951.79</v>
      </c>
      <c r="G163" s="55">
        <v>13440</v>
      </c>
      <c r="H163" s="26">
        <f>SUM(Taulukko9[[#This Row],[Uudistuksten mukainen osuus työmarkkinatuesta]:[Uudistuksen mukainen osuus ansiopäivärahasta]])</f>
        <v>163996.52100000001</v>
      </c>
      <c r="I163" s="26">
        <f>Taulukko9[[#This Row],[Uudistuksen mukainen rahoitusvastuu yhteensä]]-Taulukko9[[#This Row],[Nykytila, kuntien osuus työmarkkinatuesta]]</f>
        <v>79763.991000000009</v>
      </c>
      <c r="J163" s="26">
        <v>85985.582298000008</v>
      </c>
    </row>
    <row r="164" spans="1:10" x14ac:dyDescent="0.3">
      <c r="A164" s="31">
        <v>498</v>
      </c>
      <c r="B164" s="31" t="s">
        <v>201</v>
      </c>
      <c r="C164" s="51">
        <v>2281</v>
      </c>
      <c r="D164" s="55">
        <v>37429.47</v>
      </c>
      <c r="E164" s="55">
        <v>60325.125</v>
      </c>
      <c r="F164" s="55">
        <v>9116.1299999999992</v>
      </c>
      <c r="G164" s="55">
        <v>137280</v>
      </c>
      <c r="H164" s="26">
        <f>SUM(Taulukko9[[#This Row],[Uudistuksten mukainen osuus työmarkkinatuesta]:[Uudistuksen mukainen osuus ansiopäivärahasta]])</f>
        <v>206721.255</v>
      </c>
      <c r="I164" s="26">
        <f>Taulukko9[[#This Row],[Uudistuksen mukainen rahoitusvastuu yhteensä]]-Taulukko9[[#This Row],[Nykytila, kuntien osuus työmarkkinatuesta]]</f>
        <v>169291.785</v>
      </c>
      <c r="J164" s="26">
        <v>182496.54423000003</v>
      </c>
    </row>
    <row r="165" spans="1:10" x14ac:dyDescent="0.3">
      <c r="A165" s="31">
        <v>499</v>
      </c>
      <c r="B165" s="31" t="s">
        <v>202</v>
      </c>
      <c r="C165" s="51">
        <v>19662</v>
      </c>
      <c r="D165" s="55">
        <v>327889.76</v>
      </c>
      <c r="E165" s="55">
        <v>635890.19799999997</v>
      </c>
      <c r="F165" s="55">
        <v>62676.767</v>
      </c>
      <c r="G165" s="55">
        <v>143040</v>
      </c>
      <c r="H165" s="26">
        <f>SUM(Taulukko9[[#This Row],[Uudistuksten mukainen osuus työmarkkinatuesta]:[Uudistuksen mukainen osuus ansiopäivärahasta]])</f>
        <v>841606.96499999997</v>
      </c>
      <c r="I165" s="26">
        <f>Taulukko9[[#This Row],[Uudistuksen mukainen rahoitusvastuu yhteensä]]-Taulukko9[[#This Row],[Nykytila, kuntien osuus työmarkkinatuesta]]</f>
        <v>513717.20499999996</v>
      </c>
      <c r="J165" s="26">
        <v>553787.14699000004</v>
      </c>
    </row>
    <row r="166" spans="1:10" x14ac:dyDescent="0.3">
      <c r="A166" s="31">
        <v>500</v>
      </c>
      <c r="B166" s="31" t="s">
        <v>203</v>
      </c>
      <c r="C166" s="51">
        <v>10486</v>
      </c>
      <c r="D166" s="55">
        <v>512973.33</v>
      </c>
      <c r="E166" s="55">
        <v>675251.70299999998</v>
      </c>
      <c r="F166" s="55">
        <v>37950.692999999999</v>
      </c>
      <c r="G166" s="55">
        <v>176640</v>
      </c>
      <c r="H166" s="26">
        <f>SUM(Taulukko9[[#This Row],[Uudistuksten mukainen osuus työmarkkinatuesta]:[Uudistuksen mukainen osuus ansiopäivärahasta]])</f>
        <v>889842.39599999995</v>
      </c>
      <c r="I166" s="26">
        <f>Taulukko9[[#This Row],[Uudistuksen mukainen rahoitusvastuu yhteensä]]-Taulukko9[[#This Row],[Nykytila, kuntien osuus työmarkkinatuesta]]</f>
        <v>376869.06599999993</v>
      </c>
      <c r="J166" s="26">
        <v>406264.85314799997</v>
      </c>
    </row>
    <row r="167" spans="1:10" x14ac:dyDescent="0.3">
      <c r="A167" s="31">
        <v>503</v>
      </c>
      <c r="B167" s="31" t="s">
        <v>204</v>
      </c>
      <c r="C167" s="51">
        <v>7539</v>
      </c>
      <c r="D167" s="55">
        <v>321652.28999999998</v>
      </c>
      <c r="E167" s="55">
        <v>465080.68599999999</v>
      </c>
      <c r="F167" s="55">
        <v>33219.072</v>
      </c>
      <c r="G167" s="55">
        <v>63360</v>
      </c>
      <c r="H167" s="26">
        <f>SUM(Taulukko9[[#This Row],[Uudistuksten mukainen osuus työmarkkinatuesta]:[Uudistuksen mukainen osuus ansiopäivärahasta]])</f>
        <v>561659.75799999991</v>
      </c>
      <c r="I167" s="26">
        <f>Taulukko9[[#This Row],[Uudistuksen mukainen rahoitusvastuu yhteensä]]-Taulukko9[[#This Row],[Nykytila, kuntien osuus työmarkkinatuesta]]</f>
        <v>240007.46799999994</v>
      </c>
      <c r="J167" s="26">
        <v>258728.05050399996</v>
      </c>
    </row>
    <row r="168" spans="1:10" x14ac:dyDescent="0.3">
      <c r="A168" s="31">
        <v>504</v>
      </c>
      <c r="B168" s="31" t="s">
        <v>205</v>
      </c>
      <c r="C168" s="51">
        <v>1764</v>
      </c>
      <c r="D168" s="55">
        <v>208437.86</v>
      </c>
      <c r="E168" s="55">
        <v>218712.231</v>
      </c>
      <c r="F168" s="55">
        <v>11744.647999999999</v>
      </c>
      <c r="G168" s="55">
        <v>20160</v>
      </c>
      <c r="H168" s="26">
        <f>SUM(Taulukko9[[#This Row],[Uudistuksten mukainen osuus työmarkkinatuesta]:[Uudistuksen mukainen osuus ansiopäivärahasta]])</f>
        <v>250616.87899999999</v>
      </c>
      <c r="I168" s="26">
        <f>Taulukko9[[#This Row],[Uudistuksen mukainen rahoitusvastuu yhteensä]]-Taulukko9[[#This Row],[Nykytila, kuntien osuus työmarkkinatuesta]]</f>
        <v>42179.019</v>
      </c>
      <c r="J168" s="26">
        <v>45468.982482000007</v>
      </c>
    </row>
    <row r="169" spans="1:10" x14ac:dyDescent="0.3">
      <c r="A169" s="31">
        <v>505</v>
      </c>
      <c r="B169" s="31" t="s">
        <v>206</v>
      </c>
      <c r="C169" s="51">
        <v>20912</v>
      </c>
      <c r="D169" s="55">
        <v>894377.76</v>
      </c>
      <c r="E169" s="55">
        <v>1206651.831</v>
      </c>
      <c r="F169" s="55">
        <v>80661.307000000001</v>
      </c>
      <c r="G169" s="55">
        <v>191040</v>
      </c>
      <c r="H169" s="26">
        <f>SUM(Taulukko9[[#This Row],[Uudistuksten mukainen osuus työmarkkinatuesta]:[Uudistuksen mukainen osuus ansiopäivärahasta]])</f>
        <v>1478353.138</v>
      </c>
      <c r="I169" s="26">
        <f>Taulukko9[[#This Row],[Uudistuksen mukainen rahoitusvastuu yhteensä]]-Taulukko9[[#This Row],[Nykytila, kuntien osuus työmarkkinatuesta]]</f>
        <v>583975.37800000003</v>
      </c>
      <c r="J169" s="26">
        <v>629525.45748400001</v>
      </c>
    </row>
    <row r="170" spans="1:10" x14ac:dyDescent="0.3">
      <c r="A170" s="31">
        <v>507</v>
      </c>
      <c r="B170" s="31" t="s">
        <v>207</v>
      </c>
      <c r="C170" s="51">
        <v>5564</v>
      </c>
      <c r="D170" s="55">
        <v>241538.35</v>
      </c>
      <c r="E170" s="55">
        <v>343749.87199999997</v>
      </c>
      <c r="F170" s="55">
        <v>30038.752</v>
      </c>
      <c r="G170" s="55">
        <v>92160</v>
      </c>
      <c r="H170" s="26">
        <f>SUM(Taulukko9[[#This Row],[Uudistuksten mukainen osuus työmarkkinatuesta]:[Uudistuksen mukainen osuus ansiopäivärahasta]])</f>
        <v>465948.62399999995</v>
      </c>
      <c r="I170" s="26">
        <f>Taulukko9[[#This Row],[Uudistuksen mukainen rahoitusvastuu yhteensä]]-Taulukko9[[#This Row],[Nykytila, kuntien osuus työmarkkinatuesta]]</f>
        <v>224410.27399999995</v>
      </c>
      <c r="J170" s="26">
        <v>241914.27537199995</v>
      </c>
    </row>
    <row r="171" spans="1:10" x14ac:dyDescent="0.3">
      <c r="A171" s="31">
        <v>508</v>
      </c>
      <c r="B171" s="31" t="s">
        <v>208</v>
      </c>
      <c r="C171" s="51">
        <v>9360</v>
      </c>
      <c r="D171" s="55">
        <v>353296.44</v>
      </c>
      <c r="E171" s="55">
        <v>935425.85699999996</v>
      </c>
      <c r="F171" s="55">
        <v>31530.841</v>
      </c>
      <c r="G171" s="55">
        <v>132480</v>
      </c>
      <c r="H171" s="26">
        <f>SUM(Taulukko9[[#This Row],[Uudistuksten mukainen osuus työmarkkinatuesta]:[Uudistuksen mukainen osuus ansiopäivärahasta]])</f>
        <v>1099436.6979999999</v>
      </c>
      <c r="I171" s="26">
        <f>Taulukko9[[#This Row],[Uudistuksen mukainen rahoitusvastuu yhteensä]]-Taulukko9[[#This Row],[Nykytila, kuntien osuus työmarkkinatuesta]]</f>
        <v>746140.25799999991</v>
      </c>
      <c r="J171" s="26">
        <v>804339.19812399999</v>
      </c>
    </row>
    <row r="172" spans="1:10" x14ac:dyDescent="0.3">
      <c r="A172" s="31">
        <v>529</v>
      </c>
      <c r="B172" s="31" t="s">
        <v>209</v>
      </c>
      <c r="C172" s="51">
        <v>19850</v>
      </c>
      <c r="D172" s="55">
        <v>502701.79</v>
      </c>
      <c r="E172" s="55">
        <v>1029192.5060000001</v>
      </c>
      <c r="F172" s="55">
        <v>94423.770999999993</v>
      </c>
      <c r="G172" s="55">
        <v>232320</v>
      </c>
      <c r="H172" s="26">
        <f>SUM(Taulukko9[[#This Row],[Uudistuksten mukainen osuus työmarkkinatuesta]:[Uudistuksen mukainen osuus ansiopäivärahasta]])</f>
        <v>1355936.277</v>
      </c>
      <c r="I172" s="26">
        <f>Taulukko9[[#This Row],[Uudistuksen mukainen rahoitusvastuu yhteensä]]-Taulukko9[[#This Row],[Nykytila, kuntien osuus työmarkkinatuesta]]</f>
        <v>853234.48699999996</v>
      </c>
      <c r="J172" s="26">
        <v>919786.77698600001</v>
      </c>
    </row>
    <row r="173" spans="1:10" x14ac:dyDescent="0.3">
      <c r="A173" s="31">
        <v>531</v>
      </c>
      <c r="B173" s="31" t="s">
        <v>210</v>
      </c>
      <c r="C173" s="51">
        <v>5072</v>
      </c>
      <c r="D173" s="55">
        <v>340571.19</v>
      </c>
      <c r="E173" s="55">
        <v>685711.20700000005</v>
      </c>
      <c r="F173" s="55">
        <v>21370.475999999999</v>
      </c>
      <c r="G173" s="55">
        <v>53760</v>
      </c>
      <c r="H173" s="26">
        <f>SUM(Taulukko9[[#This Row],[Uudistuksten mukainen osuus työmarkkinatuesta]:[Uudistuksen mukainen osuus ansiopäivärahasta]])</f>
        <v>760841.68300000008</v>
      </c>
      <c r="I173" s="26">
        <f>Taulukko9[[#This Row],[Uudistuksen mukainen rahoitusvastuu yhteensä]]-Taulukko9[[#This Row],[Nykytila, kuntien osuus työmarkkinatuesta]]</f>
        <v>420270.49300000007</v>
      </c>
      <c r="J173" s="26">
        <v>453051.5914540001</v>
      </c>
    </row>
    <row r="174" spans="1:10" x14ac:dyDescent="0.3">
      <c r="A174" s="31">
        <v>535</v>
      </c>
      <c r="B174" s="31" t="s">
        <v>211</v>
      </c>
      <c r="C174" s="51">
        <v>10419</v>
      </c>
      <c r="D174" s="55">
        <v>324622.12</v>
      </c>
      <c r="E174" s="55">
        <v>507421.90600000002</v>
      </c>
      <c r="F174" s="55">
        <v>43754.438999999998</v>
      </c>
      <c r="G174" s="55">
        <v>68160</v>
      </c>
      <c r="H174" s="26">
        <f>SUM(Taulukko9[[#This Row],[Uudistuksten mukainen osuus työmarkkinatuesta]:[Uudistuksen mukainen osuus ansiopäivärahasta]])</f>
        <v>619336.34499999997</v>
      </c>
      <c r="I174" s="26">
        <f>Taulukko9[[#This Row],[Uudistuksen mukainen rahoitusvastuu yhteensä]]-Taulukko9[[#This Row],[Nykytila, kuntien osuus työmarkkinatuesta]]</f>
        <v>294714.22499999998</v>
      </c>
      <c r="J174" s="26">
        <v>317701.93455000001</v>
      </c>
    </row>
    <row r="175" spans="1:10" x14ac:dyDescent="0.3">
      <c r="A175" s="31">
        <v>536</v>
      </c>
      <c r="B175" s="31" t="s">
        <v>212</v>
      </c>
      <c r="C175" s="51">
        <v>35346</v>
      </c>
      <c r="D175" s="55">
        <v>1690136.5</v>
      </c>
      <c r="E175" s="55">
        <v>3326108.0929999999</v>
      </c>
      <c r="F175" s="55">
        <v>151312.58100000001</v>
      </c>
      <c r="G175" s="55">
        <v>454080</v>
      </c>
      <c r="H175" s="26">
        <f>SUM(Taulukko9[[#This Row],[Uudistuksten mukainen osuus työmarkkinatuesta]:[Uudistuksen mukainen osuus ansiopäivärahasta]])</f>
        <v>3931500.6739999996</v>
      </c>
      <c r="I175" s="26">
        <f>Taulukko9[[#This Row],[Uudistuksen mukainen rahoitusvastuu yhteensä]]-Taulukko9[[#This Row],[Nykytila, kuntien osuus työmarkkinatuesta]]</f>
        <v>2241364.1739999996</v>
      </c>
      <c r="J175" s="26">
        <v>2416190.5795719996</v>
      </c>
    </row>
    <row r="176" spans="1:10" x14ac:dyDescent="0.3">
      <c r="A176" s="31">
        <v>538</v>
      </c>
      <c r="B176" s="31" t="s">
        <v>213</v>
      </c>
      <c r="C176" s="51">
        <v>4644</v>
      </c>
      <c r="D176" s="55">
        <v>157088.74</v>
      </c>
      <c r="E176" s="55">
        <v>208391.84</v>
      </c>
      <c r="F176" s="55">
        <v>15632.412</v>
      </c>
      <c r="G176" s="55">
        <v>46080</v>
      </c>
      <c r="H176" s="26">
        <f>SUM(Taulukko9[[#This Row],[Uudistuksten mukainen osuus työmarkkinatuesta]:[Uudistuksen mukainen osuus ansiopäivärahasta]])</f>
        <v>270104.25199999998</v>
      </c>
      <c r="I176" s="26">
        <f>Taulukko9[[#This Row],[Uudistuksen mukainen rahoitusvastuu yhteensä]]-Taulukko9[[#This Row],[Nykytila, kuntien osuus työmarkkinatuesta]]</f>
        <v>113015.51199999999</v>
      </c>
      <c r="J176" s="26">
        <v>121830.721936</v>
      </c>
    </row>
    <row r="177" spans="1:10" x14ac:dyDescent="0.3">
      <c r="A177" s="31">
        <v>541</v>
      </c>
      <c r="B177" s="31" t="s">
        <v>214</v>
      </c>
      <c r="C177" s="51">
        <v>9243</v>
      </c>
      <c r="D177" s="55">
        <v>751556.72</v>
      </c>
      <c r="E177" s="55">
        <v>940706.10699999996</v>
      </c>
      <c r="F177" s="55">
        <v>69516.304999999993</v>
      </c>
      <c r="G177" s="55">
        <v>197760</v>
      </c>
      <c r="H177" s="26">
        <f>SUM(Taulukko9[[#This Row],[Uudistuksten mukainen osuus työmarkkinatuesta]:[Uudistuksen mukainen osuus ansiopäivärahasta]])</f>
        <v>1207982.412</v>
      </c>
      <c r="I177" s="26">
        <f>Taulukko9[[#This Row],[Uudistuksen mukainen rahoitusvastuu yhteensä]]-Taulukko9[[#This Row],[Nykytila, kuntien osuus työmarkkinatuesta]]</f>
        <v>456425.69200000004</v>
      </c>
      <c r="J177" s="26">
        <v>492026.89597600006</v>
      </c>
    </row>
    <row r="178" spans="1:10" x14ac:dyDescent="0.3">
      <c r="A178" s="31">
        <v>543</v>
      </c>
      <c r="B178" s="31" t="s">
        <v>215</v>
      </c>
      <c r="C178" s="51">
        <v>44458</v>
      </c>
      <c r="D178" s="55">
        <v>2372752.89</v>
      </c>
      <c r="E178" s="55">
        <v>2842275.82</v>
      </c>
      <c r="F178" s="55">
        <v>196519.929</v>
      </c>
      <c r="G178" s="55">
        <v>529920</v>
      </c>
      <c r="H178" s="26">
        <f>SUM(Taulukko9[[#This Row],[Uudistuksten mukainen osuus työmarkkinatuesta]:[Uudistuksen mukainen osuus ansiopäivärahasta]])</f>
        <v>3568715.7489999998</v>
      </c>
      <c r="I178" s="26">
        <f>Taulukko9[[#This Row],[Uudistuksen mukainen rahoitusvastuu yhteensä]]-Taulukko9[[#This Row],[Nykytila, kuntien osuus työmarkkinatuesta]]</f>
        <v>1195962.8589999997</v>
      </c>
      <c r="J178" s="26">
        <v>1289247.9620019998</v>
      </c>
    </row>
    <row r="179" spans="1:10" x14ac:dyDescent="0.3">
      <c r="A179" s="31">
        <v>545</v>
      </c>
      <c r="B179" s="31" t="s">
        <v>216</v>
      </c>
      <c r="C179" s="51">
        <v>9584</v>
      </c>
      <c r="D179" s="55">
        <v>96648.29</v>
      </c>
      <c r="E179" s="55">
        <v>217401.764</v>
      </c>
      <c r="F179" s="55">
        <v>32474.488000000001</v>
      </c>
      <c r="G179" s="55">
        <v>90240</v>
      </c>
      <c r="H179" s="26">
        <f>SUM(Taulukko9[[#This Row],[Uudistuksten mukainen osuus työmarkkinatuesta]:[Uudistuksen mukainen osuus ansiopäivärahasta]])</f>
        <v>340116.25199999998</v>
      </c>
      <c r="I179" s="26">
        <f>Taulukko9[[#This Row],[Uudistuksen mukainen rahoitusvastuu yhteensä]]-Taulukko9[[#This Row],[Nykytila, kuntien osuus työmarkkinatuesta]]</f>
        <v>243467.962</v>
      </c>
      <c r="J179" s="26">
        <v>262458.46303600003</v>
      </c>
    </row>
    <row r="180" spans="1:10" x14ac:dyDescent="0.3">
      <c r="A180" s="31">
        <v>560</v>
      </c>
      <c r="B180" s="31" t="s">
        <v>217</v>
      </c>
      <c r="C180" s="51">
        <v>15735</v>
      </c>
      <c r="D180" s="55">
        <v>1375277.18</v>
      </c>
      <c r="E180" s="55">
        <v>1471790.0220000001</v>
      </c>
      <c r="F180" s="55">
        <v>89917.486000000004</v>
      </c>
      <c r="G180" s="55">
        <v>256320</v>
      </c>
      <c r="H180" s="26">
        <f>SUM(Taulukko9[[#This Row],[Uudistuksten mukainen osuus työmarkkinatuesta]:[Uudistuksen mukainen osuus ansiopäivärahasta]])</f>
        <v>1818027.5080000001</v>
      </c>
      <c r="I180" s="26">
        <f>Taulukko9[[#This Row],[Uudistuksen mukainen rahoitusvastuu yhteensä]]-Taulukko9[[#This Row],[Nykytila, kuntien osuus työmarkkinatuesta]]</f>
        <v>442750.32800000021</v>
      </c>
      <c r="J180" s="26">
        <v>477284.85358400026</v>
      </c>
    </row>
    <row r="181" spans="1:10" x14ac:dyDescent="0.3">
      <c r="A181" s="31">
        <v>561</v>
      </c>
      <c r="B181" s="31" t="s">
        <v>218</v>
      </c>
      <c r="C181" s="51">
        <v>1317</v>
      </c>
      <c r="D181" s="55">
        <v>41879.410000000003</v>
      </c>
      <c r="E181" s="55">
        <v>92681.48</v>
      </c>
      <c r="F181" s="55">
        <v>4622.0020000000004</v>
      </c>
      <c r="G181" s="55">
        <v>20160</v>
      </c>
      <c r="H181" s="26">
        <f>SUM(Taulukko9[[#This Row],[Uudistuksten mukainen osuus työmarkkinatuesta]:[Uudistuksen mukainen osuus ansiopäivärahasta]])</f>
        <v>117463.48199999999</v>
      </c>
      <c r="I181" s="26">
        <f>Taulukko9[[#This Row],[Uudistuksen mukainen rahoitusvastuu yhteensä]]-Taulukko9[[#This Row],[Nykytila, kuntien osuus työmarkkinatuesta]]</f>
        <v>75584.071999999986</v>
      </c>
      <c r="J181" s="26">
        <v>81479.629615999991</v>
      </c>
    </row>
    <row r="182" spans="1:10" x14ac:dyDescent="0.3">
      <c r="A182" s="31">
        <v>562</v>
      </c>
      <c r="B182" s="31" t="s">
        <v>219</v>
      </c>
      <c r="C182" s="51">
        <v>8935</v>
      </c>
      <c r="D182" s="55">
        <v>634717</v>
      </c>
      <c r="E182" s="55">
        <v>786874.03700000001</v>
      </c>
      <c r="F182" s="55">
        <v>46198.624000000003</v>
      </c>
      <c r="G182" s="55">
        <v>108480</v>
      </c>
      <c r="H182" s="26">
        <f>SUM(Taulukko9[[#This Row],[Uudistuksten mukainen osuus työmarkkinatuesta]:[Uudistuksen mukainen osuus ansiopäivärahasta]])</f>
        <v>941552.66099999996</v>
      </c>
      <c r="I182" s="26">
        <f>Taulukko9[[#This Row],[Uudistuksen mukainen rahoitusvastuu yhteensä]]-Taulukko9[[#This Row],[Nykytila, kuntien osuus työmarkkinatuesta]]</f>
        <v>306835.66099999996</v>
      </c>
      <c r="J182" s="26">
        <v>330768.842558</v>
      </c>
    </row>
    <row r="183" spans="1:10" x14ac:dyDescent="0.3">
      <c r="A183" s="31">
        <v>563</v>
      </c>
      <c r="B183" s="31" t="s">
        <v>220</v>
      </c>
      <c r="C183" s="51">
        <v>7025</v>
      </c>
      <c r="D183" s="55">
        <v>344723.93</v>
      </c>
      <c r="E183" s="55">
        <v>469854.65</v>
      </c>
      <c r="F183" s="55">
        <v>31114.674999999999</v>
      </c>
      <c r="G183" s="55">
        <v>54720</v>
      </c>
      <c r="H183" s="26">
        <f>SUM(Taulukko9[[#This Row],[Uudistuksten mukainen osuus työmarkkinatuesta]:[Uudistuksen mukainen osuus ansiopäivärahasta]])</f>
        <v>555689.32499999995</v>
      </c>
      <c r="I183" s="26">
        <f>Taulukko9[[#This Row],[Uudistuksen mukainen rahoitusvastuu yhteensä]]-Taulukko9[[#This Row],[Nykytila, kuntien osuus työmarkkinatuesta]]</f>
        <v>210965.39499999996</v>
      </c>
      <c r="J183" s="26">
        <v>227420.69580999998</v>
      </c>
    </row>
    <row r="184" spans="1:10" x14ac:dyDescent="0.3">
      <c r="A184" s="31">
        <v>564</v>
      </c>
      <c r="B184" s="31" t="s">
        <v>221</v>
      </c>
      <c r="C184" s="51">
        <v>211848</v>
      </c>
      <c r="D184" s="55">
        <v>22980991.98</v>
      </c>
      <c r="E184" s="55">
        <v>27264433.993999999</v>
      </c>
      <c r="F184" s="55">
        <v>1285701.1499999999</v>
      </c>
      <c r="G184" s="55">
        <v>3312960</v>
      </c>
      <c r="H184" s="26">
        <f>SUM(Taulukko9[[#This Row],[Uudistuksten mukainen osuus työmarkkinatuesta]:[Uudistuksen mukainen osuus ansiopäivärahasta]])</f>
        <v>31863095.143999998</v>
      </c>
      <c r="I184" s="26">
        <f>Taulukko9[[#This Row],[Uudistuksen mukainen rahoitusvastuu yhteensä]]-Taulukko9[[#This Row],[Nykytila, kuntien osuus työmarkkinatuesta]]</f>
        <v>8882103.1639999971</v>
      </c>
      <c r="J184" s="26">
        <v>9574907.2107919976</v>
      </c>
    </row>
    <row r="185" spans="1:10" x14ac:dyDescent="0.3">
      <c r="A185" s="31">
        <v>576</v>
      </c>
      <c r="B185" s="31" t="s">
        <v>222</v>
      </c>
      <c r="C185" s="51">
        <v>2750</v>
      </c>
      <c r="D185" s="55">
        <v>123473.99</v>
      </c>
      <c r="E185" s="55">
        <v>150651.79800000001</v>
      </c>
      <c r="F185" s="55">
        <v>10686.097</v>
      </c>
      <c r="G185" s="55">
        <v>53760</v>
      </c>
      <c r="H185" s="26">
        <f>SUM(Taulukko9[[#This Row],[Uudistuksten mukainen osuus työmarkkinatuesta]:[Uudistuksen mukainen osuus ansiopäivärahasta]])</f>
        <v>215097.89500000002</v>
      </c>
      <c r="I185" s="26">
        <f>Taulukko9[[#This Row],[Uudistuksen mukainen rahoitusvastuu yhteensä]]-Taulukko9[[#This Row],[Nykytila, kuntien osuus työmarkkinatuesta]]</f>
        <v>91623.905000000013</v>
      </c>
      <c r="J185" s="26">
        <v>98770.569590000014</v>
      </c>
    </row>
    <row r="186" spans="1:10" x14ac:dyDescent="0.3">
      <c r="A186" s="31">
        <v>577</v>
      </c>
      <c r="B186" s="31" t="s">
        <v>223</v>
      </c>
      <c r="C186" s="51">
        <v>11138</v>
      </c>
      <c r="D186" s="55">
        <v>52026.51</v>
      </c>
      <c r="E186" s="55">
        <v>480912.38299999997</v>
      </c>
      <c r="F186" s="55">
        <v>37596.124000000003</v>
      </c>
      <c r="G186" s="55">
        <v>104640</v>
      </c>
      <c r="H186" s="26">
        <f>SUM(Taulukko9[[#This Row],[Uudistuksten mukainen osuus työmarkkinatuesta]:[Uudistuksen mukainen osuus ansiopäivärahasta]])</f>
        <v>623148.50699999998</v>
      </c>
      <c r="I186" s="26">
        <f>Taulukko9[[#This Row],[Uudistuksen mukainen rahoitusvastuu yhteensä]]-Taulukko9[[#This Row],[Nykytila, kuntien osuus työmarkkinatuesta]]</f>
        <v>571121.99699999997</v>
      </c>
      <c r="J186" s="26">
        <v>615669.512766</v>
      </c>
    </row>
    <row r="187" spans="1:10" x14ac:dyDescent="0.3">
      <c r="A187" s="31">
        <v>578</v>
      </c>
      <c r="B187" s="31" t="s">
        <v>224</v>
      </c>
      <c r="C187" s="51">
        <v>3100</v>
      </c>
      <c r="D187" s="55">
        <v>172865.65</v>
      </c>
      <c r="E187" s="55">
        <v>209738.913</v>
      </c>
      <c r="F187" s="55">
        <v>12810.574000000001</v>
      </c>
      <c r="G187" s="55">
        <v>67200</v>
      </c>
      <c r="H187" s="26">
        <f>SUM(Taulukko9[[#This Row],[Uudistuksten mukainen osuus työmarkkinatuesta]:[Uudistuksen mukainen osuus ansiopäivärahasta]])</f>
        <v>289749.48699999996</v>
      </c>
      <c r="I187" s="26">
        <f>Taulukko9[[#This Row],[Uudistuksen mukainen rahoitusvastuu yhteensä]]-Taulukko9[[#This Row],[Nykytila, kuntien osuus työmarkkinatuesta]]</f>
        <v>116883.83699999997</v>
      </c>
      <c r="J187" s="26">
        <v>126000.77628599998</v>
      </c>
    </row>
    <row r="188" spans="1:10" x14ac:dyDescent="0.3">
      <c r="A188" s="31">
        <v>580</v>
      </c>
      <c r="B188" s="31" t="s">
        <v>225</v>
      </c>
      <c r="C188" s="51">
        <v>4438</v>
      </c>
      <c r="D188" s="55">
        <v>270182.63</v>
      </c>
      <c r="E188" s="55">
        <v>352839.12099999998</v>
      </c>
      <c r="F188" s="55">
        <v>31996.758999999998</v>
      </c>
      <c r="G188" s="55">
        <v>60480</v>
      </c>
      <c r="H188" s="26">
        <f>SUM(Taulukko9[[#This Row],[Uudistuksten mukainen osuus työmarkkinatuesta]:[Uudistuksen mukainen osuus ansiopäivärahasta]])</f>
        <v>445315.88</v>
      </c>
      <c r="I188" s="26">
        <f>Taulukko9[[#This Row],[Uudistuksen mukainen rahoitusvastuu yhteensä]]-Taulukko9[[#This Row],[Nykytila, kuntien osuus työmarkkinatuesta]]</f>
        <v>175133.25</v>
      </c>
      <c r="J188" s="26">
        <v>188793.64350000001</v>
      </c>
    </row>
    <row r="189" spans="1:10" x14ac:dyDescent="0.3">
      <c r="A189" s="31">
        <v>581</v>
      </c>
      <c r="B189" s="31" t="s">
        <v>226</v>
      </c>
      <c r="C189" s="51">
        <v>6240</v>
      </c>
      <c r="D189" s="55">
        <v>204314.17</v>
      </c>
      <c r="E189" s="55">
        <v>541471.28700000001</v>
      </c>
      <c r="F189" s="55">
        <v>24126.314999999999</v>
      </c>
      <c r="G189" s="55">
        <v>84480</v>
      </c>
      <c r="H189" s="26">
        <f>SUM(Taulukko9[[#This Row],[Uudistuksten mukainen osuus työmarkkinatuesta]:[Uudistuksen mukainen osuus ansiopäivärahasta]])</f>
        <v>650077.60199999996</v>
      </c>
      <c r="I189" s="26">
        <f>Taulukko9[[#This Row],[Uudistuksen mukainen rahoitusvastuu yhteensä]]-Taulukko9[[#This Row],[Nykytila, kuntien osuus työmarkkinatuesta]]</f>
        <v>445763.43199999991</v>
      </c>
      <c r="J189" s="26">
        <v>480532.97969599994</v>
      </c>
    </row>
    <row r="190" spans="1:10" x14ac:dyDescent="0.3">
      <c r="A190" s="31">
        <v>583</v>
      </c>
      <c r="B190" s="31" t="s">
        <v>227</v>
      </c>
      <c r="C190" s="51">
        <v>947</v>
      </c>
      <c r="D190" s="55">
        <v>19962.71</v>
      </c>
      <c r="E190" s="55">
        <v>28517.294000000002</v>
      </c>
      <c r="F190" s="55">
        <v>5283.2820000000002</v>
      </c>
      <c r="G190" s="55">
        <v>44160</v>
      </c>
      <c r="H190" s="26">
        <f>SUM(Taulukko9[[#This Row],[Uudistuksten mukainen osuus työmarkkinatuesta]:[Uudistuksen mukainen osuus ansiopäivärahasta]])</f>
        <v>77960.576000000001</v>
      </c>
      <c r="I190" s="26">
        <f>Taulukko9[[#This Row],[Uudistuksen mukainen rahoitusvastuu yhteensä]]-Taulukko9[[#This Row],[Nykytila, kuntien osuus työmarkkinatuesta]]</f>
        <v>57997.866000000002</v>
      </c>
      <c r="J190" s="26">
        <v>62521.699548000004</v>
      </c>
    </row>
    <row r="191" spans="1:10" x14ac:dyDescent="0.3">
      <c r="A191" s="31">
        <v>584</v>
      </c>
      <c r="B191" s="31" t="s">
        <v>228</v>
      </c>
      <c r="C191" s="51">
        <v>2653</v>
      </c>
      <c r="D191" s="55">
        <v>110772.56</v>
      </c>
      <c r="E191" s="55">
        <v>187457.68</v>
      </c>
      <c r="F191" s="55">
        <v>7702.8680000000004</v>
      </c>
      <c r="G191" s="55">
        <v>23040</v>
      </c>
      <c r="H191" s="26">
        <f>SUM(Taulukko9[[#This Row],[Uudistuksten mukainen osuus työmarkkinatuesta]:[Uudistuksen mukainen osuus ansiopäivärahasta]])</f>
        <v>218200.54799999998</v>
      </c>
      <c r="I191" s="26">
        <f>Taulukko9[[#This Row],[Uudistuksen mukainen rahoitusvastuu yhteensä]]-Taulukko9[[#This Row],[Nykytila, kuntien osuus työmarkkinatuesta]]</f>
        <v>107427.98799999998</v>
      </c>
      <c r="J191" s="26">
        <v>115807.37106399999</v>
      </c>
    </row>
    <row r="192" spans="1:10" x14ac:dyDescent="0.3">
      <c r="A192" s="31">
        <v>588</v>
      </c>
      <c r="B192" s="31" t="s">
        <v>229</v>
      </c>
      <c r="C192" s="51">
        <v>1600</v>
      </c>
      <c r="D192" s="55">
        <v>117957.75999999999</v>
      </c>
      <c r="E192" s="55">
        <v>165822.05900000001</v>
      </c>
      <c r="F192" s="55">
        <v>10542.985000000001</v>
      </c>
      <c r="G192" s="55">
        <v>13440.000000000002</v>
      </c>
      <c r="H192" s="26">
        <f>SUM(Taulukko9[[#This Row],[Uudistuksten mukainen osuus työmarkkinatuesta]:[Uudistuksen mukainen osuus ansiopäivärahasta]])</f>
        <v>189805.04399999999</v>
      </c>
      <c r="I192" s="26">
        <f>Taulukko9[[#This Row],[Uudistuksen mukainen rahoitusvastuu yhteensä]]-Taulukko9[[#This Row],[Nykytila, kuntien osuus työmarkkinatuesta]]</f>
        <v>71847.284</v>
      </c>
      <c r="J192" s="26">
        <v>77451.372152000011</v>
      </c>
    </row>
    <row r="193" spans="1:10" x14ac:dyDescent="0.3">
      <c r="A193" s="31">
        <v>592</v>
      </c>
      <c r="B193" s="31" t="s">
        <v>230</v>
      </c>
      <c r="C193" s="51">
        <v>3651</v>
      </c>
      <c r="D193" s="55">
        <v>221546.54</v>
      </c>
      <c r="E193" s="55">
        <v>381827.13199999998</v>
      </c>
      <c r="F193" s="55">
        <v>21176.7</v>
      </c>
      <c r="G193" s="55">
        <v>62400</v>
      </c>
      <c r="H193" s="26">
        <f>SUM(Taulukko9[[#This Row],[Uudistuksten mukainen osuus työmarkkinatuesta]:[Uudistuksen mukainen osuus ansiopäivärahasta]])</f>
        <v>465403.83199999999</v>
      </c>
      <c r="I193" s="26">
        <f>Taulukko9[[#This Row],[Uudistuksen mukainen rahoitusvastuu yhteensä]]-Taulukko9[[#This Row],[Nykytila, kuntien osuus työmarkkinatuesta]]</f>
        <v>243857.29199999999</v>
      </c>
      <c r="J193" s="26">
        <v>262878.160776</v>
      </c>
    </row>
    <row r="194" spans="1:10" x14ac:dyDescent="0.3">
      <c r="A194" s="31">
        <v>593</v>
      </c>
      <c r="B194" s="31" t="s">
        <v>231</v>
      </c>
      <c r="C194" s="51">
        <v>17077</v>
      </c>
      <c r="D194" s="55">
        <v>893960.08</v>
      </c>
      <c r="E194" s="55">
        <v>1788750.487</v>
      </c>
      <c r="F194" s="55">
        <v>107456.446</v>
      </c>
      <c r="G194" s="55">
        <v>177600</v>
      </c>
      <c r="H194" s="26">
        <f>SUM(Taulukko9[[#This Row],[Uudistuksten mukainen osuus työmarkkinatuesta]:[Uudistuksen mukainen osuus ansiopäivärahasta]])</f>
        <v>2073806.933</v>
      </c>
      <c r="I194" s="26">
        <f>Taulukko9[[#This Row],[Uudistuksen mukainen rahoitusvastuu yhteensä]]-Taulukko9[[#This Row],[Nykytila, kuntien osuus työmarkkinatuesta]]</f>
        <v>1179846.8530000001</v>
      </c>
      <c r="J194" s="26">
        <v>1271874.9075340002</v>
      </c>
    </row>
    <row r="195" spans="1:10" x14ac:dyDescent="0.3">
      <c r="A195" s="31">
        <v>595</v>
      </c>
      <c r="B195" s="31" t="s">
        <v>232</v>
      </c>
      <c r="C195" s="51">
        <v>4140</v>
      </c>
      <c r="D195" s="55">
        <v>233360.17</v>
      </c>
      <c r="E195" s="55">
        <v>340672.897</v>
      </c>
      <c r="F195" s="55">
        <v>22756.865000000002</v>
      </c>
      <c r="G195" s="55">
        <v>36480</v>
      </c>
      <c r="H195" s="26">
        <f>SUM(Taulukko9[[#This Row],[Uudistuksten mukainen osuus työmarkkinatuesta]:[Uudistuksen mukainen osuus ansiopäivärahasta]])</f>
        <v>399909.76199999999</v>
      </c>
      <c r="I195" s="26">
        <f>Taulukko9[[#This Row],[Uudistuksen mukainen rahoitusvastuu yhteensä]]-Taulukko9[[#This Row],[Nykytila, kuntien osuus työmarkkinatuesta]]</f>
        <v>166549.59199999998</v>
      </c>
      <c r="J195" s="26">
        <v>179540.46017599999</v>
      </c>
    </row>
    <row r="196" spans="1:10" x14ac:dyDescent="0.3">
      <c r="A196" s="31">
        <v>598</v>
      </c>
      <c r="B196" s="31" t="s">
        <v>233</v>
      </c>
      <c r="C196" s="51">
        <v>19207</v>
      </c>
      <c r="D196" s="55">
        <v>810969.18</v>
      </c>
      <c r="E196" s="55">
        <v>1938503.321</v>
      </c>
      <c r="F196" s="55">
        <v>80744.661999999997</v>
      </c>
      <c r="G196" s="55">
        <v>192960</v>
      </c>
      <c r="H196" s="26">
        <f>SUM(Taulukko9[[#This Row],[Uudistuksten mukainen osuus työmarkkinatuesta]:[Uudistuksen mukainen osuus ansiopäivärahasta]])</f>
        <v>2212207.983</v>
      </c>
      <c r="I196" s="26">
        <f>Taulukko9[[#This Row],[Uudistuksen mukainen rahoitusvastuu yhteensä]]-Taulukko9[[#This Row],[Nykytila, kuntien osuus työmarkkinatuesta]]</f>
        <v>1401238.8029999998</v>
      </c>
      <c r="J196" s="26">
        <v>1510535.4296339999</v>
      </c>
    </row>
    <row r="197" spans="1:10" x14ac:dyDescent="0.3">
      <c r="A197" s="31">
        <v>599</v>
      </c>
      <c r="B197" s="31" t="s">
        <v>234</v>
      </c>
      <c r="C197" s="51">
        <v>11206</v>
      </c>
      <c r="D197" s="55">
        <v>138467.6</v>
      </c>
      <c r="E197" s="55">
        <v>291890.158</v>
      </c>
      <c r="F197" s="55">
        <v>35998.33</v>
      </c>
      <c r="G197" s="55">
        <v>0</v>
      </c>
      <c r="H197" s="26">
        <f>SUM(Taulukko9[[#This Row],[Uudistuksten mukainen osuus työmarkkinatuesta]:[Uudistuksen mukainen osuus ansiopäivärahasta]])</f>
        <v>327888.48800000001</v>
      </c>
      <c r="I197" s="26">
        <f>Taulukko9[[#This Row],[Uudistuksen mukainen rahoitusvastuu yhteensä]]-Taulukko9[[#This Row],[Nykytila, kuntien osuus työmarkkinatuesta]]</f>
        <v>189420.88800000001</v>
      </c>
      <c r="J197" s="26">
        <v>204195.71726400001</v>
      </c>
    </row>
    <row r="198" spans="1:10" x14ac:dyDescent="0.3">
      <c r="A198" s="31">
        <v>601</v>
      </c>
      <c r="B198" s="31" t="s">
        <v>235</v>
      </c>
      <c r="C198" s="51">
        <v>3786</v>
      </c>
      <c r="D198" s="55">
        <v>200398.86</v>
      </c>
      <c r="E198" s="55">
        <v>232711.85699999999</v>
      </c>
      <c r="F198" s="55">
        <v>37557.11</v>
      </c>
      <c r="G198" s="55">
        <v>63360.000000000007</v>
      </c>
      <c r="H198" s="26">
        <f>SUM(Taulukko9[[#This Row],[Uudistuksten mukainen osuus työmarkkinatuesta]:[Uudistuksen mukainen osuus ansiopäivärahasta]])</f>
        <v>333628.967</v>
      </c>
      <c r="I198" s="26">
        <f>Taulukko9[[#This Row],[Uudistuksen mukainen rahoitusvastuu yhteensä]]-Taulukko9[[#This Row],[Nykytila, kuntien osuus työmarkkinatuesta]]</f>
        <v>133230.10700000002</v>
      </c>
      <c r="J198" s="26">
        <v>143622.05534600004</v>
      </c>
    </row>
    <row r="199" spans="1:10" x14ac:dyDescent="0.3">
      <c r="A199" s="31">
        <v>604</v>
      </c>
      <c r="B199" s="31" t="s">
        <v>236</v>
      </c>
      <c r="C199" s="51">
        <v>20405</v>
      </c>
      <c r="D199" s="55">
        <v>933366.73</v>
      </c>
      <c r="E199" s="55">
        <v>1374817.912</v>
      </c>
      <c r="F199" s="55">
        <v>59263.421999999999</v>
      </c>
      <c r="G199" s="55">
        <v>223680</v>
      </c>
      <c r="H199" s="26">
        <f>SUM(Taulukko9[[#This Row],[Uudistuksten mukainen osuus työmarkkinatuesta]:[Uudistuksen mukainen osuus ansiopäivärahasta]])</f>
        <v>1657761.334</v>
      </c>
      <c r="I199" s="26">
        <f>Taulukko9[[#This Row],[Uudistuksen mukainen rahoitusvastuu yhteensä]]-Taulukko9[[#This Row],[Nykytila, kuntien osuus työmarkkinatuesta]]</f>
        <v>724394.60400000005</v>
      </c>
      <c r="J199" s="26">
        <v>780897.38311200007</v>
      </c>
    </row>
    <row r="200" spans="1:10" x14ac:dyDescent="0.3">
      <c r="A200" s="31">
        <v>607</v>
      </c>
      <c r="B200" s="31" t="s">
        <v>237</v>
      </c>
      <c r="C200" s="51">
        <v>4084</v>
      </c>
      <c r="D200" s="55">
        <v>456767.77</v>
      </c>
      <c r="E200" s="55">
        <v>505255.185</v>
      </c>
      <c r="F200" s="55">
        <v>26043.69</v>
      </c>
      <c r="G200" s="55">
        <v>92160</v>
      </c>
      <c r="H200" s="26">
        <f>SUM(Taulukko9[[#This Row],[Uudistuksten mukainen osuus työmarkkinatuesta]:[Uudistuksen mukainen osuus ansiopäivärahasta]])</f>
        <v>623458.875</v>
      </c>
      <c r="I200" s="26">
        <f>Taulukko9[[#This Row],[Uudistuksen mukainen rahoitusvastuu yhteensä]]-Taulukko9[[#This Row],[Nykytila, kuntien osuus työmarkkinatuesta]]</f>
        <v>166691.10499999998</v>
      </c>
      <c r="J200" s="26">
        <v>179693.01118999999</v>
      </c>
    </row>
    <row r="201" spans="1:10" x14ac:dyDescent="0.3">
      <c r="A201" s="31">
        <v>608</v>
      </c>
      <c r="B201" s="31" t="s">
        <v>238</v>
      </c>
      <c r="C201" s="51">
        <v>1980</v>
      </c>
      <c r="D201" s="55">
        <v>56352.480000000003</v>
      </c>
      <c r="E201" s="55">
        <v>141089.929</v>
      </c>
      <c r="F201" s="55">
        <v>7830.9549999999999</v>
      </c>
      <c r="G201" s="55">
        <v>29760</v>
      </c>
      <c r="H201" s="26">
        <f>SUM(Taulukko9[[#This Row],[Uudistuksten mukainen osuus työmarkkinatuesta]:[Uudistuksen mukainen osuus ansiopäivärahasta]])</f>
        <v>178680.88399999999</v>
      </c>
      <c r="I201" s="26">
        <f>Taulukko9[[#This Row],[Uudistuksen mukainen rahoitusvastuu yhteensä]]-Taulukko9[[#This Row],[Nykytila, kuntien osuus työmarkkinatuesta]]</f>
        <v>122328.40399999998</v>
      </c>
      <c r="J201" s="26">
        <v>131870.019512</v>
      </c>
    </row>
    <row r="202" spans="1:10" x14ac:dyDescent="0.3">
      <c r="A202" s="31">
        <v>609</v>
      </c>
      <c r="B202" s="31" t="s">
        <v>239</v>
      </c>
      <c r="C202" s="51">
        <v>83205</v>
      </c>
      <c r="D202" s="55">
        <v>6053755.8499999996</v>
      </c>
      <c r="E202" s="55">
        <v>9343670.4360000007</v>
      </c>
      <c r="F202" s="55">
        <v>475413.63099999999</v>
      </c>
      <c r="G202" s="55">
        <v>1588800</v>
      </c>
      <c r="H202" s="26">
        <f>SUM(Taulukko9[[#This Row],[Uudistuksten mukainen osuus työmarkkinatuesta]:[Uudistuksen mukainen osuus ansiopäivärahasta]])</f>
        <v>11407884.067</v>
      </c>
      <c r="I202" s="26">
        <f>Taulukko9[[#This Row],[Uudistuksen mukainen rahoitusvastuu yhteensä]]-Taulukko9[[#This Row],[Nykytila, kuntien osuus työmarkkinatuesta]]</f>
        <v>5354128.2170000002</v>
      </c>
      <c r="J202" s="26">
        <v>5771750.2179260002</v>
      </c>
    </row>
    <row r="203" spans="1:10" x14ac:dyDescent="0.3">
      <c r="A203" s="31">
        <v>611</v>
      </c>
      <c r="B203" s="31" t="s">
        <v>240</v>
      </c>
      <c r="C203" s="51">
        <v>5011</v>
      </c>
      <c r="D203" s="55">
        <v>291494.05</v>
      </c>
      <c r="E203" s="55">
        <v>286394.049</v>
      </c>
      <c r="F203" s="55">
        <v>13385.949000000001</v>
      </c>
      <c r="G203" s="55">
        <v>60480</v>
      </c>
      <c r="H203" s="26">
        <f>SUM(Taulukko9[[#This Row],[Uudistuksten mukainen osuus työmarkkinatuesta]:[Uudistuksen mukainen osuus ansiopäivärahasta]])</f>
        <v>360259.99800000002</v>
      </c>
      <c r="I203" s="26">
        <f>Taulukko9[[#This Row],[Uudistuksen mukainen rahoitusvastuu yhteensä]]-Taulukko9[[#This Row],[Nykytila, kuntien osuus työmarkkinatuesta]]</f>
        <v>68765.948000000033</v>
      </c>
      <c r="J203" s="26">
        <v>74129.691944000035</v>
      </c>
    </row>
    <row r="204" spans="1:10" x14ac:dyDescent="0.3">
      <c r="A204" s="31">
        <v>614</v>
      </c>
      <c r="B204" s="31" t="s">
        <v>241</v>
      </c>
      <c r="C204" s="51">
        <v>2999</v>
      </c>
      <c r="D204" s="55">
        <v>142169.09</v>
      </c>
      <c r="E204" s="55">
        <v>194085.361</v>
      </c>
      <c r="F204" s="55">
        <v>8885.41</v>
      </c>
      <c r="G204" s="55">
        <v>118080</v>
      </c>
      <c r="H204" s="26">
        <f>SUM(Taulukko9[[#This Row],[Uudistuksten mukainen osuus työmarkkinatuesta]:[Uudistuksen mukainen osuus ansiopäivärahasta]])</f>
        <v>321050.77100000001</v>
      </c>
      <c r="I204" s="26">
        <f>Taulukko9[[#This Row],[Uudistuksen mukainen rahoitusvastuu yhteensä]]-Taulukko9[[#This Row],[Nykytila, kuntien osuus työmarkkinatuesta]]</f>
        <v>178881.68100000001</v>
      </c>
      <c r="J204" s="26">
        <v>192834.45211800002</v>
      </c>
    </row>
    <row r="205" spans="1:10" x14ac:dyDescent="0.3">
      <c r="A205" s="31">
        <v>615</v>
      </c>
      <c r="B205" s="31" t="s">
        <v>242</v>
      </c>
      <c r="C205" s="51">
        <v>7603</v>
      </c>
      <c r="D205" s="55">
        <v>445804.85</v>
      </c>
      <c r="E205" s="55">
        <v>647383.571</v>
      </c>
      <c r="F205" s="55">
        <v>50727.618000000002</v>
      </c>
      <c r="G205" s="55">
        <v>165120</v>
      </c>
      <c r="H205" s="26">
        <f>SUM(Taulukko9[[#This Row],[Uudistuksten mukainen osuus työmarkkinatuesta]:[Uudistuksen mukainen osuus ansiopäivärahasta]])</f>
        <v>863231.18900000001</v>
      </c>
      <c r="I205" s="26">
        <f>Taulukko9[[#This Row],[Uudistuksen mukainen rahoitusvastuu yhteensä]]-Taulukko9[[#This Row],[Nykytila, kuntien osuus työmarkkinatuesta]]</f>
        <v>417426.33900000004</v>
      </c>
      <c r="J205" s="26">
        <v>449985.59344200004</v>
      </c>
    </row>
    <row r="206" spans="1:10" x14ac:dyDescent="0.3">
      <c r="A206" s="31">
        <v>616</v>
      </c>
      <c r="B206" s="31" t="s">
        <v>243</v>
      </c>
      <c r="C206" s="51">
        <v>1807</v>
      </c>
      <c r="D206" s="55">
        <v>166686.44</v>
      </c>
      <c r="E206" s="55">
        <v>172262.304</v>
      </c>
      <c r="F206" s="55">
        <v>11361.694</v>
      </c>
      <c r="G206" s="55">
        <v>19200</v>
      </c>
      <c r="H206" s="26">
        <f>SUM(Taulukko9[[#This Row],[Uudistuksten mukainen osuus työmarkkinatuesta]:[Uudistuksen mukainen osuus ansiopäivärahasta]])</f>
        <v>202823.99799999999</v>
      </c>
      <c r="I206" s="26">
        <f>Taulukko9[[#This Row],[Uudistuksen mukainen rahoitusvastuu yhteensä]]-Taulukko9[[#This Row],[Nykytila, kuntien osuus työmarkkinatuesta]]</f>
        <v>36137.55799999999</v>
      </c>
      <c r="J206" s="26">
        <v>38956.287523999992</v>
      </c>
    </row>
    <row r="207" spans="1:10" x14ac:dyDescent="0.3">
      <c r="A207" s="31">
        <v>619</v>
      </c>
      <c r="B207" s="31" t="s">
        <v>244</v>
      </c>
      <c r="C207" s="51">
        <v>2675</v>
      </c>
      <c r="D207" s="55">
        <v>22879.41</v>
      </c>
      <c r="E207" s="55">
        <v>216120.34700000001</v>
      </c>
      <c r="F207" s="55">
        <v>21238.919000000002</v>
      </c>
      <c r="G207" s="55">
        <v>45120</v>
      </c>
      <c r="H207" s="26">
        <f>SUM(Taulukko9[[#This Row],[Uudistuksten mukainen osuus työmarkkinatuesta]:[Uudistuksen mukainen osuus ansiopäivärahasta]])</f>
        <v>282479.266</v>
      </c>
      <c r="I207" s="26">
        <f>Taulukko9[[#This Row],[Uudistuksen mukainen rahoitusvastuu yhteensä]]-Taulukko9[[#This Row],[Nykytila, kuntien osuus työmarkkinatuesta]]</f>
        <v>259599.856</v>
      </c>
      <c r="J207" s="26">
        <v>279848.644768</v>
      </c>
    </row>
    <row r="208" spans="1:10" x14ac:dyDescent="0.3">
      <c r="A208" s="31">
        <v>620</v>
      </c>
      <c r="B208" s="31" t="s">
        <v>245</v>
      </c>
      <c r="C208" s="51">
        <v>2380</v>
      </c>
      <c r="D208" s="55">
        <v>159562.56</v>
      </c>
      <c r="E208" s="55">
        <v>263015.80900000001</v>
      </c>
      <c r="F208" s="55">
        <v>15328.58</v>
      </c>
      <c r="G208" s="55">
        <v>44160</v>
      </c>
      <c r="H208" s="26">
        <f>SUM(Taulukko9[[#This Row],[Uudistuksten mukainen osuus työmarkkinatuesta]:[Uudistuksen mukainen osuus ansiopäivärahasta]])</f>
        <v>322504.38900000002</v>
      </c>
      <c r="I208" s="26">
        <f>Taulukko9[[#This Row],[Uudistuksen mukainen rahoitusvastuu yhteensä]]-Taulukko9[[#This Row],[Nykytila, kuntien osuus työmarkkinatuesta]]</f>
        <v>162941.82900000003</v>
      </c>
      <c r="J208" s="26">
        <v>175651.29166200003</v>
      </c>
    </row>
    <row r="209" spans="1:10" x14ac:dyDescent="0.3">
      <c r="A209" s="31">
        <v>623</v>
      </c>
      <c r="B209" s="31" t="s">
        <v>246</v>
      </c>
      <c r="C209" s="51">
        <v>2107</v>
      </c>
      <c r="D209" s="55">
        <v>90846.73</v>
      </c>
      <c r="E209" s="55">
        <v>131925.69200000001</v>
      </c>
      <c r="F209" s="55">
        <v>5478.7809999999999</v>
      </c>
      <c r="G209" s="55">
        <v>24000</v>
      </c>
      <c r="H209" s="26">
        <f>SUM(Taulukko9[[#This Row],[Uudistuksten mukainen osuus työmarkkinatuesta]:[Uudistuksen mukainen osuus ansiopäivärahasta]])</f>
        <v>161404.473</v>
      </c>
      <c r="I209" s="26">
        <f>Taulukko9[[#This Row],[Uudistuksen mukainen rahoitusvastuu yhteensä]]-Taulukko9[[#This Row],[Nykytila, kuntien osuus työmarkkinatuesta]]</f>
        <v>70557.743000000002</v>
      </c>
      <c r="J209" s="26">
        <v>76061.246954000002</v>
      </c>
    </row>
    <row r="210" spans="1:10" x14ac:dyDescent="0.3">
      <c r="A210" s="31">
        <v>624</v>
      </c>
      <c r="B210" s="31" t="s">
        <v>247</v>
      </c>
      <c r="C210" s="51">
        <v>5117</v>
      </c>
      <c r="D210" s="55">
        <v>374105.67</v>
      </c>
      <c r="E210" s="55">
        <v>416950.40700000001</v>
      </c>
      <c r="F210" s="55">
        <v>28327.118999999999</v>
      </c>
      <c r="G210" s="55">
        <v>84480</v>
      </c>
      <c r="H210" s="26">
        <f>SUM(Taulukko9[[#This Row],[Uudistuksten mukainen osuus työmarkkinatuesta]:[Uudistuksen mukainen osuus ansiopäivärahasta]])</f>
        <v>529757.52600000007</v>
      </c>
      <c r="I210" s="26">
        <f>Taulukko9[[#This Row],[Uudistuksen mukainen rahoitusvastuu yhteensä]]-Taulukko9[[#This Row],[Nykytila, kuntien osuus työmarkkinatuesta]]</f>
        <v>155651.85600000009</v>
      </c>
      <c r="J210" s="26">
        <v>167792.7007680001</v>
      </c>
    </row>
    <row r="211" spans="1:10" x14ac:dyDescent="0.3">
      <c r="A211" s="31">
        <v>625</v>
      </c>
      <c r="B211" s="31" t="s">
        <v>248</v>
      </c>
      <c r="C211" s="51">
        <v>2991</v>
      </c>
      <c r="D211" s="55">
        <v>159795.43</v>
      </c>
      <c r="E211" s="55">
        <v>245887.177</v>
      </c>
      <c r="F211" s="55">
        <v>8565.9590000000007</v>
      </c>
      <c r="G211" s="55">
        <v>43200.000000000007</v>
      </c>
      <c r="H211" s="26">
        <f>SUM(Taulukko9[[#This Row],[Uudistuksten mukainen osuus työmarkkinatuesta]:[Uudistuksen mukainen osuus ansiopäivärahasta]])</f>
        <v>297653.136</v>
      </c>
      <c r="I211" s="26">
        <f>Taulukko9[[#This Row],[Uudistuksen mukainen rahoitusvastuu yhteensä]]-Taulukko9[[#This Row],[Nykytila, kuntien osuus työmarkkinatuesta]]</f>
        <v>137857.70600000001</v>
      </c>
      <c r="J211" s="26">
        <v>148610.60706800001</v>
      </c>
    </row>
    <row r="212" spans="1:10" x14ac:dyDescent="0.3">
      <c r="A212" s="31">
        <v>626</v>
      </c>
      <c r="B212" s="31" t="s">
        <v>249</v>
      </c>
      <c r="C212" s="51">
        <v>4835</v>
      </c>
      <c r="D212" s="55">
        <v>192577.42</v>
      </c>
      <c r="E212" s="55">
        <v>348520.88799999998</v>
      </c>
      <c r="F212" s="55">
        <v>35239.381999999998</v>
      </c>
      <c r="G212" s="55">
        <v>77760</v>
      </c>
      <c r="H212" s="26">
        <f>SUM(Taulukko9[[#This Row],[Uudistuksten mukainen osuus työmarkkinatuesta]:[Uudistuksen mukainen osuus ansiopäivärahasta]])</f>
        <v>461520.26999999996</v>
      </c>
      <c r="I212" s="26">
        <f>Taulukko9[[#This Row],[Uudistuksen mukainen rahoitusvastuu yhteensä]]-Taulukko9[[#This Row],[Nykytila, kuntien osuus työmarkkinatuesta]]</f>
        <v>268942.84999999998</v>
      </c>
      <c r="J212" s="26">
        <v>289920.39230000001</v>
      </c>
    </row>
    <row r="213" spans="1:10" x14ac:dyDescent="0.3">
      <c r="A213" s="31">
        <v>630</v>
      </c>
      <c r="B213" s="31" t="s">
        <v>250</v>
      </c>
      <c r="C213" s="51">
        <v>1635</v>
      </c>
      <c r="D213" s="55">
        <v>42194.73</v>
      </c>
      <c r="E213" s="55">
        <v>58343.951999999997</v>
      </c>
      <c r="F213" s="55">
        <v>8150.7259999999997</v>
      </c>
      <c r="G213" s="55">
        <v>15360</v>
      </c>
      <c r="H213" s="26">
        <f>SUM(Taulukko9[[#This Row],[Uudistuksten mukainen osuus työmarkkinatuesta]:[Uudistuksen mukainen osuus ansiopäivärahasta]])</f>
        <v>81854.678</v>
      </c>
      <c r="I213" s="26">
        <f>Taulukko9[[#This Row],[Uudistuksen mukainen rahoitusvastuu yhteensä]]-Taulukko9[[#This Row],[Nykytila, kuntien osuus työmarkkinatuesta]]</f>
        <v>39659.947999999997</v>
      </c>
      <c r="J213" s="26">
        <v>42753.423944000002</v>
      </c>
    </row>
    <row r="214" spans="1:10" x14ac:dyDescent="0.3">
      <c r="A214" s="31">
        <v>631</v>
      </c>
      <c r="B214" s="31" t="s">
        <v>251</v>
      </c>
      <c r="C214" s="51">
        <v>1963</v>
      </c>
      <c r="D214" s="55">
        <v>85930.91</v>
      </c>
      <c r="E214" s="55">
        <v>116377.79700000001</v>
      </c>
      <c r="F214" s="55">
        <v>1656.3230000000001</v>
      </c>
      <c r="G214" s="55">
        <v>41280</v>
      </c>
      <c r="H214" s="26">
        <f>SUM(Taulukko9[[#This Row],[Uudistuksten mukainen osuus työmarkkinatuesta]:[Uudistuksen mukainen osuus ansiopäivärahasta]])</f>
        <v>159314.12</v>
      </c>
      <c r="I214" s="26">
        <f>Taulukko9[[#This Row],[Uudistuksen mukainen rahoitusvastuu yhteensä]]-Taulukko9[[#This Row],[Nykytila, kuntien osuus työmarkkinatuesta]]</f>
        <v>73383.209999999992</v>
      </c>
      <c r="J214" s="26">
        <v>79107.100380000003</v>
      </c>
    </row>
    <row r="215" spans="1:10" x14ac:dyDescent="0.3">
      <c r="A215" s="31">
        <v>635</v>
      </c>
      <c r="B215" s="31" t="s">
        <v>252</v>
      </c>
      <c r="C215" s="51">
        <v>6347</v>
      </c>
      <c r="D215" s="55">
        <v>102516.61</v>
      </c>
      <c r="E215" s="55">
        <v>295569.50900000002</v>
      </c>
      <c r="F215" s="55">
        <v>13243.974</v>
      </c>
      <c r="G215" s="55">
        <v>90240</v>
      </c>
      <c r="H215" s="26">
        <f>SUM(Taulukko9[[#This Row],[Uudistuksten mukainen osuus työmarkkinatuesta]:[Uudistuksen mukainen osuus ansiopäivärahasta]])</f>
        <v>399053.48300000001</v>
      </c>
      <c r="I215" s="26">
        <f>Taulukko9[[#This Row],[Uudistuksen mukainen rahoitusvastuu yhteensä]]-Taulukko9[[#This Row],[Nykytila, kuntien osuus työmarkkinatuesta]]</f>
        <v>296536.87300000002</v>
      </c>
      <c r="J215" s="26">
        <v>319666.74909400003</v>
      </c>
    </row>
    <row r="216" spans="1:10" x14ac:dyDescent="0.3">
      <c r="A216" s="31">
        <v>636</v>
      </c>
      <c r="B216" s="31" t="s">
        <v>253</v>
      </c>
      <c r="C216" s="51">
        <v>8154</v>
      </c>
      <c r="D216" s="55">
        <v>373102.24</v>
      </c>
      <c r="E216" s="55">
        <v>434524.071</v>
      </c>
      <c r="F216" s="55">
        <v>28137.257000000001</v>
      </c>
      <c r="G216" s="55">
        <v>96000</v>
      </c>
      <c r="H216" s="26">
        <f>SUM(Taulukko9[[#This Row],[Uudistuksten mukainen osuus työmarkkinatuesta]:[Uudistuksen mukainen osuus ansiopäivärahasta]])</f>
        <v>558661.32799999998</v>
      </c>
      <c r="I216" s="26">
        <f>Taulukko9[[#This Row],[Uudistuksen mukainen rahoitusvastuu yhteensä]]-Taulukko9[[#This Row],[Nykytila, kuntien osuus työmarkkinatuesta]]</f>
        <v>185559.08799999999</v>
      </c>
      <c r="J216" s="26">
        <v>200032.696864</v>
      </c>
    </row>
    <row r="217" spans="1:10" x14ac:dyDescent="0.3">
      <c r="A217" s="31">
        <v>638</v>
      </c>
      <c r="B217" s="31" t="s">
        <v>254</v>
      </c>
      <c r="C217" s="51">
        <v>51232</v>
      </c>
      <c r="D217" s="55">
        <v>4863722.34</v>
      </c>
      <c r="E217" s="55">
        <v>5475837.2110000001</v>
      </c>
      <c r="F217" s="55">
        <v>322547.92200000002</v>
      </c>
      <c r="G217" s="55">
        <v>635520</v>
      </c>
      <c r="H217" s="26">
        <f>SUM(Taulukko9[[#This Row],[Uudistuksten mukainen osuus työmarkkinatuesta]:[Uudistuksen mukainen osuus ansiopäivärahasta]])</f>
        <v>6433905.1330000004</v>
      </c>
      <c r="I217" s="26">
        <f>Taulukko9[[#This Row],[Uudistuksen mukainen rahoitusvastuu yhteensä]]-Taulukko9[[#This Row],[Nykytila, kuntien osuus työmarkkinatuesta]]</f>
        <v>1570182.7930000005</v>
      </c>
      <c r="J217" s="26">
        <v>1692657.0508540007</v>
      </c>
    </row>
    <row r="218" spans="1:10" x14ac:dyDescent="0.3">
      <c r="A218" s="31">
        <v>678</v>
      </c>
      <c r="B218" s="31" t="s">
        <v>255</v>
      </c>
      <c r="C218" s="51">
        <v>24073</v>
      </c>
      <c r="D218" s="55">
        <v>1743584.09</v>
      </c>
      <c r="E218" s="55">
        <v>2708891.1329999999</v>
      </c>
      <c r="F218" s="55">
        <v>84377.505000000005</v>
      </c>
      <c r="G218" s="55">
        <v>279360</v>
      </c>
      <c r="H218" s="26">
        <f>SUM(Taulukko9[[#This Row],[Uudistuksten mukainen osuus työmarkkinatuesta]:[Uudistuksen mukainen osuus ansiopäivärahasta]])</f>
        <v>3072628.6379999998</v>
      </c>
      <c r="I218" s="26">
        <f>Taulukko9[[#This Row],[Uudistuksen mukainen rahoitusvastuu yhteensä]]-Taulukko9[[#This Row],[Nykytila, kuntien osuus työmarkkinatuesta]]</f>
        <v>1329044.5479999997</v>
      </c>
      <c r="J218" s="26">
        <v>1432710.0227439997</v>
      </c>
    </row>
    <row r="219" spans="1:10" x14ac:dyDescent="0.3">
      <c r="A219" s="31">
        <v>680</v>
      </c>
      <c r="B219" s="31" t="s">
        <v>256</v>
      </c>
      <c r="C219" s="51">
        <v>24942</v>
      </c>
      <c r="D219" s="55">
        <v>697494.39</v>
      </c>
      <c r="E219" s="55">
        <v>1897515.665</v>
      </c>
      <c r="F219" s="55">
        <v>146146.39300000001</v>
      </c>
      <c r="G219" s="55">
        <v>329280.00000000006</v>
      </c>
      <c r="H219" s="26">
        <f>SUM(Taulukko9[[#This Row],[Uudistuksten mukainen osuus työmarkkinatuesta]:[Uudistuksen mukainen osuus ansiopäivärahasta]])</f>
        <v>2372942.0580000002</v>
      </c>
      <c r="I219" s="26">
        <f>Taulukko9[[#This Row],[Uudistuksen mukainen rahoitusvastuu yhteensä]]-Taulukko9[[#This Row],[Nykytila, kuntien osuus työmarkkinatuesta]]</f>
        <v>1675447.6680000001</v>
      </c>
      <c r="J219" s="26">
        <v>1806132.5861040002</v>
      </c>
    </row>
    <row r="220" spans="1:10" x14ac:dyDescent="0.3">
      <c r="A220" s="31">
        <v>681</v>
      </c>
      <c r="B220" s="31" t="s">
        <v>257</v>
      </c>
      <c r="C220" s="51">
        <v>3308</v>
      </c>
      <c r="D220" s="55">
        <v>173664.45</v>
      </c>
      <c r="E220" s="55">
        <v>258203.15700000001</v>
      </c>
      <c r="F220" s="55">
        <v>20676.14</v>
      </c>
      <c r="G220" s="55">
        <v>53760</v>
      </c>
      <c r="H220" s="26">
        <f>SUM(Taulukko9[[#This Row],[Uudistuksten mukainen osuus työmarkkinatuesta]:[Uudistuksen mukainen osuus ansiopäivärahasta]])</f>
        <v>332639.29700000002</v>
      </c>
      <c r="I220" s="26">
        <f>Taulukko9[[#This Row],[Uudistuksen mukainen rahoitusvastuu yhteensä]]-Taulukko9[[#This Row],[Nykytila, kuntien osuus työmarkkinatuesta]]</f>
        <v>158974.84700000001</v>
      </c>
      <c r="J220" s="26">
        <v>171374.88506600002</v>
      </c>
    </row>
    <row r="221" spans="1:10" x14ac:dyDescent="0.3">
      <c r="A221" s="31">
        <v>683</v>
      </c>
      <c r="B221" s="31" t="s">
        <v>258</v>
      </c>
      <c r="C221" s="51">
        <v>3618</v>
      </c>
      <c r="D221" s="55">
        <v>163323.34</v>
      </c>
      <c r="E221" s="55">
        <v>265499.18599999999</v>
      </c>
      <c r="F221" s="55">
        <v>9367.009</v>
      </c>
      <c r="G221" s="55">
        <v>65280</v>
      </c>
      <c r="H221" s="26">
        <f>SUM(Taulukko9[[#This Row],[Uudistuksten mukainen osuus työmarkkinatuesta]:[Uudistuksen mukainen osuus ansiopäivärahasta]])</f>
        <v>340146.19500000001</v>
      </c>
      <c r="I221" s="26">
        <f>Taulukko9[[#This Row],[Uudistuksen mukainen rahoitusvastuu yhteensä]]-Taulukko9[[#This Row],[Nykytila, kuntien osuus työmarkkinatuesta]]</f>
        <v>176822.85500000001</v>
      </c>
      <c r="J221" s="26">
        <v>190615.03769000003</v>
      </c>
    </row>
    <row r="222" spans="1:10" x14ac:dyDescent="0.3">
      <c r="A222" s="31">
        <v>684</v>
      </c>
      <c r="B222" s="31" t="s">
        <v>259</v>
      </c>
      <c r="C222" s="51">
        <v>38667</v>
      </c>
      <c r="D222" s="55">
        <v>2242544.92</v>
      </c>
      <c r="E222" s="55">
        <v>3448213.898</v>
      </c>
      <c r="F222" s="55">
        <v>178989.391</v>
      </c>
      <c r="G222" s="55">
        <v>626880</v>
      </c>
      <c r="H222" s="26">
        <f>SUM(Taulukko9[[#This Row],[Uudistuksten mukainen osuus työmarkkinatuesta]:[Uudistuksen mukainen osuus ansiopäivärahasta]])</f>
        <v>4254083.2889999999</v>
      </c>
      <c r="I222" s="26">
        <f>Taulukko9[[#This Row],[Uudistuksen mukainen rahoitusvastuu yhteensä]]-Taulukko9[[#This Row],[Nykytila, kuntien osuus työmarkkinatuesta]]</f>
        <v>2011538.3689999999</v>
      </c>
      <c r="J222" s="26">
        <v>2168438.3617819999</v>
      </c>
    </row>
    <row r="223" spans="1:10" x14ac:dyDescent="0.3">
      <c r="A223" s="31">
        <v>686</v>
      </c>
      <c r="B223" s="31" t="s">
        <v>260</v>
      </c>
      <c r="C223" s="51">
        <v>2964</v>
      </c>
      <c r="D223" s="55">
        <v>93855.039999999994</v>
      </c>
      <c r="E223" s="55">
        <v>147140.23199999999</v>
      </c>
      <c r="F223" s="55">
        <v>6265.7039999999997</v>
      </c>
      <c r="G223" s="55">
        <v>36480</v>
      </c>
      <c r="H223" s="26">
        <f>SUM(Taulukko9[[#This Row],[Uudistuksten mukainen osuus työmarkkinatuesta]:[Uudistuksen mukainen osuus ansiopäivärahasta]])</f>
        <v>189885.93599999999</v>
      </c>
      <c r="I223" s="26">
        <f>Taulukko9[[#This Row],[Uudistuksen mukainen rahoitusvastuu yhteensä]]-Taulukko9[[#This Row],[Nykytila, kuntien osuus työmarkkinatuesta]]</f>
        <v>96030.895999999993</v>
      </c>
      <c r="J223" s="26">
        <v>103521.305888</v>
      </c>
    </row>
    <row r="224" spans="1:10" x14ac:dyDescent="0.3">
      <c r="A224" s="31">
        <v>687</v>
      </c>
      <c r="B224" s="31" t="s">
        <v>261</v>
      </c>
      <c r="C224" s="51">
        <v>1477</v>
      </c>
      <c r="D224" s="55">
        <v>40846.15</v>
      </c>
      <c r="E224" s="55">
        <v>105232.546</v>
      </c>
      <c r="F224" s="55">
        <v>13661.594999999999</v>
      </c>
      <c r="G224" s="55">
        <v>35520</v>
      </c>
      <c r="H224" s="26">
        <f>SUM(Taulukko9[[#This Row],[Uudistuksten mukainen osuus työmarkkinatuesta]:[Uudistuksen mukainen osuus ansiopäivärahasta]])</f>
        <v>154414.141</v>
      </c>
      <c r="I224" s="26">
        <f>Taulukko9[[#This Row],[Uudistuksen mukainen rahoitusvastuu yhteensä]]-Taulukko9[[#This Row],[Nykytila, kuntien osuus työmarkkinatuesta]]</f>
        <v>113567.99100000001</v>
      </c>
      <c r="J224" s="26">
        <v>122426.29429800002</v>
      </c>
    </row>
    <row r="225" spans="1:10" x14ac:dyDescent="0.3">
      <c r="A225" s="31">
        <v>689</v>
      </c>
      <c r="B225" s="31" t="s">
        <v>262</v>
      </c>
      <c r="C225" s="51">
        <v>3093</v>
      </c>
      <c r="D225" s="55">
        <v>242661.9</v>
      </c>
      <c r="E225" s="55">
        <v>354420.83199999999</v>
      </c>
      <c r="F225" s="55">
        <v>26063.627</v>
      </c>
      <c r="G225" s="55">
        <v>81600</v>
      </c>
      <c r="H225" s="26">
        <f>SUM(Taulukko9[[#This Row],[Uudistuksten mukainen osuus työmarkkinatuesta]:[Uudistuksen mukainen osuus ansiopäivärahasta]])</f>
        <v>462084.45899999997</v>
      </c>
      <c r="I225" s="26">
        <f>Taulukko9[[#This Row],[Uudistuksen mukainen rahoitusvastuu yhteensä]]-Taulukko9[[#This Row],[Nykytila, kuntien osuus työmarkkinatuesta]]</f>
        <v>219422.55899999998</v>
      </c>
      <c r="J225" s="26">
        <v>236537.518602</v>
      </c>
    </row>
    <row r="226" spans="1:10" x14ac:dyDescent="0.3">
      <c r="A226" s="31">
        <v>691</v>
      </c>
      <c r="B226" s="31" t="s">
        <v>263</v>
      </c>
      <c r="C226" s="51">
        <v>2636</v>
      </c>
      <c r="D226" s="55">
        <v>89136.53</v>
      </c>
      <c r="E226" s="55">
        <v>152732.598</v>
      </c>
      <c r="F226" s="55">
        <v>11240.973</v>
      </c>
      <c r="G226" s="55">
        <v>17280</v>
      </c>
      <c r="H226" s="26">
        <f>SUM(Taulukko9[[#This Row],[Uudistuksten mukainen osuus työmarkkinatuesta]:[Uudistuksen mukainen osuus ansiopäivärahasta]])</f>
        <v>181253.571</v>
      </c>
      <c r="I226" s="26">
        <f>Taulukko9[[#This Row],[Uudistuksen mukainen rahoitusvastuu yhteensä]]-Taulukko9[[#This Row],[Nykytila, kuntien osuus työmarkkinatuesta]]</f>
        <v>92117.040999999997</v>
      </c>
      <c r="J226" s="26">
        <v>99302.170198000007</v>
      </c>
    </row>
    <row r="227" spans="1:10" x14ac:dyDescent="0.3">
      <c r="A227" s="31">
        <v>694</v>
      </c>
      <c r="B227" s="31" t="s">
        <v>264</v>
      </c>
      <c r="C227" s="51">
        <v>28349</v>
      </c>
      <c r="D227" s="55">
        <v>1685815.15</v>
      </c>
      <c r="E227" s="55">
        <v>3176095.983</v>
      </c>
      <c r="F227" s="55">
        <v>156749.65100000001</v>
      </c>
      <c r="G227" s="55">
        <v>336960</v>
      </c>
      <c r="H227" s="26">
        <f>SUM(Taulukko9[[#This Row],[Uudistuksten mukainen osuus työmarkkinatuesta]:[Uudistuksen mukainen osuus ansiopäivärahasta]])</f>
        <v>3669805.6340000001</v>
      </c>
      <c r="I227" s="26">
        <f>Taulukko9[[#This Row],[Uudistuksen mukainen rahoitusvastuu yhteensä]]-Taulukko9[[#This Row],[Nykytila, kuntien osuus työmarkkinatuesta]]</f>
        <v>1983990.4840000002</v>
      </c>
      <c r="J227" s="26">
        <v>2138741.7417520005</v>
      </c>
    </row>
    <row r="228" spans="1:10" x14ac:dyDescent="0.3">
      <c r="A228" s="31">
        <v>697</v>
      </c>
      <c r="B228" s="31" t="s">
        <v>265</v>
      </c>
      <c r="C228" s="51">
        <v>1174</v>
      </c>
      <c r="D228" s="55">
        <v>88004.26</v>
      </c>
      <c r="E228" s="55">
        <v>100982.792</v>
      </c>
      <c r="F228" s="55">
        <v>1860.1880000000001</v>
      </c>
      <c r="G228" s="55">
        <v>24960</v>
      </c>
      <c r="H228" s="26">
        <f>SUM(Taulukko9[[#This Row],[Uudistuksten mukainen osuus työmarkkinatuesta]:[Uudistuksen mukainen osuus ansiopäivärahasta]])</f>
        <v>127802.98</v>
      </c>
      <c r="I228" s="26">
        <f>Taulukko9[[#This Row],[Uudistuksen mukainen rahoitusvastuu yhteensä]]-Taulukko9[[#This Row],[Nykytila, kuntien osuus työmarkkinatuesta]]</f>
        <v>39798.720000000001</v>
      </c>
      <c r="J228" s="26">
        <v>42903.020160000007</v>
      </c>
    </row>
    <row r="229" spans="1:10" x14ac:dyDescent="0.3">
      <c r="A229" s="31">
        <v>698</v>
      </c>
      <c r="B229" s="31" t="s">
        <v>266</v>
      </c>
      <c r="C229" s="51">
        <v>64535</v>
      </c>
      <c r="D229" s="55">
        <v>5093290.6100000003</v>
      </c>
      <c r="E229" s="55">
        <v>5822210.4009999996</v>
      </c>
      <c r="F229" s="55">
        <v>365985.02399999998</v>
      </c>
      <c r="G229" s="55">
        <v>1019520</v>
      </c>
      <c r="H229" s="26">
        <f>SUM(Taulukko9[[#This Row],[Uudistuksten mukainen osuus työmarkkinatuesta]:[Uudistuksen mukainen osuus ansiopäivärahasta]])</f>
        <v>7207715.4249999998</v>
      </c>
      <c r="I229" s="26">
        <f>Taulukko9[[#This Row],[Uudistuksen mukainen rahoitusvastuu yhteensä]]-Taulukko9[[#This Row],[Nykytila, kuntien osuus työmarkkinatuesta]]</f>
        <v>2114424.8149999995</v>
      </c>
      <c r="J229" s="26">
        <v>2279349.9505699994</v>
      </c>
    </row>
    <row r="230" spans="1:10" x14ac:dyDescent="0.3">
      <c r="A230" s="31">
        <v>700</v>
      </c>
      <c r="B230" s="31" t="s">
        <v>267</v>
      </c>
      <c r="C230" s="51">
        <v>4842</v>
      </c>
      <c r="D230" s="55">
        <v>253897.59</v>
      </c>
      <c r="E230" s="55">
        <v>363072.36700000003</v>
      </c>
      <c r="F230" s="55">
        <v>23681.415000000001</v>
      </c>
      <c r="G230" s="55">
        <v>100800</v>
      </c>
      <c r="H230" s="26">
        <f>SUM(Taulukko9[[#This Row],[Uudistuksten mukainen osuus työmarkkinatuesta]:[Uudistuksen mukainen osuus ansiopäivärahasta]])</f>
        <v>487553.78200000001</v>
      </c>
      <c r="I230" s="26">
        <f>Taulukko9[[#This Row],[Uudistuksen mukainen rahoitusvastuu yhteensä]]-Taulukko9[[#This Row],[Nykytila, kuntien osuus työmarkkinatuesta]]</f>
        <v>233656.19200000001</v>
      </c>
      <c r="J230" s="26">
        <v>251881.37497600002</v>
      </c>
    </row>
    <row r="231" spans="1:10" x14ac:dyDescent="0.3">
      <c r="A231" s="31">
        <v>702</v>
      </c>
      <c r="B231" s="31" t="s">
        <v>268</v>
      </c>
      <c r="C231" s="51">
        <v>4114</v>
      </c>
      <c r="D231" s="55">
        <v>116234.95</v>
      </c>
      <c r="E231" s="55">
        <v>317567.20500000002</v>
      </c>
      <c r="F231" s="55">
        <v>16317.557000000001</v>
      </c>
      <c r="G231" s="55">
        <v>68160</v>
      </c>
      <c r="H231" s="26">
        <f>SUM(Taulukko9[[#This Row],[Uudistuksten mukainen osuus työmarkkinatuesta]:[Uudistuksen mukainen osuus ansiopäivärahasta]])</f>
        <v>402044.76199999999</v>
      </c>
      <c r="I231" s="26">
        <f>Taulukko9[[#This Row],[Uudistuksen mukainen rahoitusvastuu yhteensä]]-Taulukko9[[#This Row],[Nykytila, kuntien osuus työmarkkinatuesta]]</f>
        <v>285809.81199999998</v>
      </c>
      <c r="J231" s="26">
        <v>308102.97733600001</v>
      </c>
    </row>
    <row r="232" spans="1:10" x14ac:dyDescent="0.3">
      <c r="A232" s="31">
        <v>704</v>
      </c>
      <c r="B232" s="31" t="s">
        <v>269</v>
      </c>
      <c r="C232" s="51">
        <v>6428</v>
      </c>
      <c r="D232" s="55">
        <v>122128.07</v>
      </c>
      <c r="E232" s="55">
        <v>183535.33199999999</v>
      </c>
      <c r="F232" s="55">
        <v>11142.156999999999</v>
      </c>
      <c r="G232" s="55">
        <v>61440</v>
      </c>
      <c r="H232" s="26">
        <f>SUM(Taulukko9[[#This Row],[Uudistuksten mukainen osuus työmarkkinatuesta]:[Uudistuksen mukainen osuus ansiopäivärahasta]])</f>
        <v>256117.489</v>
      </c>
      <c r="I232" s="26">
        <f>Taulukko9[[#This Row],[Uudistuksen mukainen rahoitusvastuu yhteensä]]-Taulukko9[[#This Row],[Nykytila, kuntien osuus työmarkkinatuesta]]</f>
        <v>133989.41899999999</v>
      </c>
      <c r="J232" s="26">
        <v>144440.59368200001</v>
      </c>
    </row>
    <row r="233" spans="1:10" x14ac:dyDescent="0.3">
      <c r="A233" s="31">
        <v>707</v>
      </c>
      <c r="B233" s="31" t="s">
        <v>270</v>
      </c>
      <c r="C233" s="51">
        <v>1960</v>
      </c>
      <c r="D233" s="55">
        <v>178115.43</v>
      </c>
      <c r="E233" s="55">
        <v>259130.85399999999</v>
      </c>
      <c r="F233" s="55">
        <v>21285.048999999999</v>
      </c>
      <c r="G233" s="55">
        <v>49920</v>
      </c>
      <c r="H233" s="26">
        <f>SUM(Taulukko9[[#This Row],[Uudistuksten mukainen osuus työmarkkinatuesta]:[Uudistuksen mukainen osuus ansiopäivärahasta]])</f>
        <v>330335.90299999999</v>
      </c>
      <c r="I233" s="26">
        <f>Taulukko9[[#This Row],[Uudistuksen mukainen rahoitusvastuu yhteensä]]-Taulukko9[[#This Row],[Nykytila, kuntien osuus työmarkkinatuesta]]</f>
        <v>152220.473</v>
      </c>
      <c r="J233" s="26">
        <v>164093.66989400002</v>
      </c>
    </row>
    <row r="234" spans="1:10" x14ac:dyDescent="0.3">
      <c r="A234" s="31">
        <v>710</v>
      </c>
      <c r="B234" s="31" t="s">
        <v>271</v>
      </c>
      <c r="C234" s="51">
        <v>27306</v>
      </c>
      <c r="D234" s="55">
        <v>2687333.66</v>
      </c>
      <c r="E234" s="55">
        <v>2938778.0389999999</v>
      </c>
      <c r="F234" s="55">
        <v>153900.28599999999</v>
      </c>
      <c r="G234" s="55">
        <v>322560</v>
      </c>
      <c r="H234" s="26">
        <f>SUM(Taulukko9[[#This Row],[Uudistuksten mukainen osuus työmarkkinatuesta]:[Uudistuksen mukainen osuus ansiopäivärahasta]])</f>
        <v>3415238.3249999997</v>
      </c>
      <c r="I234" s="26">
        <f>Taulukko9[[#This Row],[Uudistuksen mukainen rahoitusvastuu yhteensä]]-Taulukko9[[#This Row],[Nykytila, kuntien osuus työmarkkinatuesta]]</f>
        <v>727904.66499999957</v>
      </c>
      <c r="J234" s="26">
        <v>784681.22886999964</v>
      </c>
    </row>
    <row r="235" spans="1:10" x14ac:dyDescent="0.3">
      <c r="A235" s="31">
        <v>729</v>
      </c>
      <c r="B235" s="31" t="s">
        <v>272</v>
      </c>
      <c r="C235" s="51">
        <v>8975</v>
      </c>
      <c r="D235" s="55">
        <v>662666.14</v>
      </c>
      <c r="E235" s="55">
        <v>973617.76100000006</v>
      </c>
      <c r="F235" s="55">
        <v>54089.487000000001</v>
      </c>
      <c r="G235" s="55">
        <v>200640</v>
      </c>
      <c r="H235" s="26">
        <f>SUM(Taulukko9[[#This Row],[Uudistuksten mukainen osuus työmarkkinatuesta]:[Uudistuksen mukainen osuus ansiopäivärahasta]])</f>
        <v>1228347.2480000001</v>
      </c>
      <c r="I235" s="26">
        <f>Taulukko9[[#This Row],[Uudistuksen mukainen rahoitusvastuu yhteensä]]-Taulukko9[[#This Row],[Nykytila, kuntien osuus työmarkkinatuesta]]</f>
        <v>565681.10800000012</v>
      </c>
      <c r="J235" s="26">
        <v>609804.23442400014</v>
      </c>
    </row>
    <row r="236" spans="1:10" x14ac:dyDescent="0.3">
      <c r="A236" s="31">
        <v>732</v>
      </c>
      <c r="B236" s="31" t="s">
        <v>273</v>
      </c>
      <c r="C236" s="51">
        <v>3336</v>
      </c>
      <c r="D236" s="55">
        <v>206328.77</v>
      </c>
      <c r="E236" s="55">
        <v>256033.92000000001</v>
      </c>
      <c r="F236" s="55">
        <v>17409.260999999999</v>
      </c>
      <c r="G236" s="55">
        <v>95040</v>
      </c>
      <c r="H236" s="26">
        <f>SUM(Taulukko9[[#This Row],[Uudistuksten mukainen osuus työmarkkinatuesta]:[Uudistuksen mukainen osuus ansiopäivärahasta]])</f>
        <v>368483.18099999998</v>
      </c>
      <c r="I236" s="26">
        <f>Taulukko9[[#This Row],[Uudistuksen mukainen rahoitusvastuu yhteensä]]-Taulukko9[[#This Row],[Nykytila, kuntien osuus työmarkkinatuesta]]</f>
        <v>162154.41099999999</v>
      </c>
      <c r="J236" s="26">
        <v>174802.45505799999</v>
      </c>
    </row>
    <row r="237" spans="1:10" x14ac:dyDescent="0.3">
      <c r="A237" s="31">
        <v>734</v>
      </c>
      <c r="B237" s="31" t="s">
        <v>274</v>
      </c>
      <c r="C237" s="51">
        <v>50933</v>
      </c>
      <c r="D237" s="55">
        <v>3228929.32</v>
      </c>
      <c r="E237" s="55">
        <v>4836467.8710000003</v>
      </c>
      <c r="F237" s="55">
        <v>257594.22200000001</v>
      </c>
      <c r="G237" s="55">
        <v>876480</v>
      </c>
      <c r="H237" s="26">
        <f>SUM(Taulukko9[[#This Row],[Uudistuksten mukainen osuus työmarkkinatuesta]:[Uudistuksen mukainen osuus ansiopäivärahasta]])</f>
        <v>5970542.0930000003</v>
      </c>
      <c r="I237" s="26">
        <f>Taulukko9[[#This Row],[Uudistuksen mukainen rahoitusvastuu yhteensä]]-Taulukko9[[#This Row],[Nykytila, kuntien osuus työmarkkinatuesta]]</f>
        <v>2741612.7730000005</v>
      </c>
      <c r="J237" s="26">
        <v>2955458.5692940005</v>
      </c>
    </row>
    <row r="238" spans="1:10" x14ac:dyDescent="0.3">
      <c r="A238" s="31">
        <v>738</v>
      </c>
      <c r="B238" s="31" t="s">
        <v>275</v>
      </c>
      <c r="C238" s="51">
        <v>2917</v>
      </c>
      <c r="D238" s="55">
        <v>24599.77</v>
      </c>
      <c r="E238" s="55">
        <v>134427.94200000001</v>
      </c>
      <c r="F238" s="55">
        <v>4629.7030000000004</v>
      </c>
      <c r="G238" s="55">
        <v>32640</v>
      </c>
      <c r="H238" s="26">
        <f>SUM(Taulukko9[[#This Row],[Uudistuksten mukainen osuus työmarkkinatuesta]:[Uudistuksen mukainen osuus ansiopäivärahasta]])</f>
        <v>171697.64500000002</v>
      </c>
      <c r="I238" s="26">
        <f>Taulukko9[[#This Row],[Uudistuksen mukainen rahoitusvastuu yhteensä]]-Taulukko9[[#This Row],[Nykytila, kuntien osuus työmarkkinatuesta]]</f>
        <v>147097.87500000003</v>
      </c>
      <c r="J238" s="26">
        <v>158571.50925000003</v>
      </c>
    </row>
    <row r="239" spans="1:10" x14ac:dyDescent="0.3">
      <c r="A239" s="31">
        <v>739</v>
      </c>
      <c r="B239" s="31" t="s">
        <v>276</v>
      </c>
      <c r="C239" s="51">
        <v>3256</v>
      </c>
      <c r="D239" s="55">
        <v>113906.17</v>
      </c>
      <c r="E239" s="55">
        <v>138885.60500000001</v>
      </c>
      <c r="F239" s="55">
        <v>19827.637999999999</v>
      </c>
      <c r="G239" s="55">
        <v>58560</v>
      </c>
      <c r="H239" s="26">
        <f>SUM(Taulukko9[[#This Row],[Uudistuksten mukainen osuus työmarkkinatuesta]:[Uudistuksen mukainen osuus ansiopäivärahasta]])</f>
        <v>217273.24300000002</v>
      </c>
      <c r="I239" s="26">
        <f>Taulukko9[[#This Row],[Uudistuksen mukainen rahoitusvastuu yhteensä]]-Taulukko9[[#This Row],[Nykytila, kuntien osuus työmarkkinatuesta]]</f>
        <v>103367.07300000002</v>
      </c>
      <c r="J239" s="26">
        <v>111429.70469400003</v>
      </c>
    </row>
    <row r="240" spans="1:10" x14ac:dyDescent="0.3">
      <c r="A240" s="31">
        <v>740</v>
      </c>
      <c r="B240" s="31" t="s">
        <v>277</v>
      </c>
      <c r="C240" s="51">
        <v>32085</v>
      </c>
      <c r="D240" s="55">
        <v>2477862.37</v>
      </c>
      <c r="E240" s="55">
        <v>3468304.0860000001</v>
      </c>
      <c r="F240" s="55">
        <v>234297.158</v>
      </c>
      <c r="G240" s="55">
        <v>577920</v>
      </c>
      <c r="H240" s="26">
        <f>SUM(Taulukko9[[#This Row],[Uudistuksten mukainen osuus työmarkkinatuesta]:[Uudistuksen mukainen osuus ansiopäivärahasta]])</f>
        <v>4280521.2439999999</v>
      </c>
      <c r="I240" s="26">
        <f>Taulukko9[[#This Row],[Uudistuksen mukainen rahoitusvastuu yhteensä]]-Taulukko9[[#This Row],[Nykytila, kuntien osuus työmarkkinatuesta]]</f>
        <v>1802658.8739999998</v>
      </c>
      <c r="J240" s="26">
        <v>1943266.266172</v>
      </c>
    </row>
    <row r="241" spans="1:10" x14ac:dyDescent="0.3">
      <c r="A241" s="31">
        <v>742</v>
      </c>
      <c r="B241" s="31" t="s">
        <v>278</v>
      </c>
      <c r="C241" s="51">
        <v>988</v>
      </c>
      <c r="D241" s="55">
        <v>69231.520000000004</v>
      </c>
      <c r="E241" s="55">
        <v>86079.407999999996</v>
      </c>
      <c r="F241" s="55">
        <v>5156.174</v>
      </c>
      <c r="G241" s="55">
        <v>33600</v>
      </c>
      <c r="H241" s="26">
        <f>SUM(Taulukko9[[#This Row],[Uudistuksten mukainen osuus työmarkkinatuesta]:[Uudistuksen mukainen osuus ansiopäivärahasta]])</f>
        <v>124835.58199999999</v>
      </c>
      <c r="I241" s="26">
        <f>Taulukko9[[#This Row],[Uudistuksen mukainen rahoitusvastuu yhteensä]]-Taulukko9[[#This Row],[Nykytila, kuntien osuus työmarkkinatuesta]]</f>
        <v>55604.061999999991</v>
      </c>
      <c r="J241" s="26">
        <v>59941.178835999992</v>
      </c>
    </row>
    <row r="242" spans="1:10" x14ac:dyDescent="0.3">
      <c r="A242" s="31">
        <v>743</v>
      </c>
      <c r="B242" s="31" t="s">
        <v>279</v>
      </c>
      <c r="C242" s="51">
        <v>65323</v>
      </c>
      <c r="D242" s="55">
        <v>3773574.87</v>
      </c>
      <c r="E242" s="55">
        <v>5377553.5460000001</v>
      </c>
      <c r="F242" s="55">
        <v>305534.15500000003</v>
      </c>
      <c r="G242" s="55">
        <v>775680</v>
      </c>
      <c r="H242" s="26">
        <f>SUM(Taulukko9[[#This Row],[Uudistuksten mukainen osuus työmarkkinatuesta]:[Uudistuksen mukainen osuus ansiopäivärahasta]])</f>
        <v>6458767.7010000004</v>
      </c>
      <c r="I242" s="26">
        <f>Taulukko9[[#This Row],[Uudistuksen mukainen rahoitusvastuu yhteensä]]-Taulukko9[[#This Row],[Nykytila, kuntien osuus työmarkkinatuesta]]</f>
        <v>2685192.8310000002</v>
      </c>
      <c r="J242" s="26">
        <v>2894637.8718180005</v>
      </c>
    </row>
    <row r="243" spans="1:10" x14ac:dyDescent="0.3">
      <c r="A243" s="31">
        <v>746</v>
      </c>
      <c r="B243" s="31" t="s">
        <v>280</v>
      </c>
      <c r="C243" s="51">
        <v>4735</v>
      </c>
      <c r="D243" s="55">
        <v>161002.20000000001</v>
      </c>
      <c r="E243" s="55">
        <v>220683.64600000001</v>
      </c>
      <c r="F243" s="55">
        <v>9503.241</v>
      </c>
      <c r="G243" s="55">
        <v>56640</v>
      </c>
      <c r="H243" s="26">
        <f>SUM(Taulukko9[[#This Row],[Uudistuksten mukainen osuus työmarkkinatuesta]:[Uudistuksen mukainen osuus ansiopäivärahasta]])</f>
        <v>286826.88699999999</v>
      </c>
      <c r="I243" s="26">
        <f>Taulukko9[[#This Row],[Uudistuksen mukainen rahoitusvastuu yhteensä]]-Taulukko9[[#This Row],[Nykytila, kuntien osuus työmarkkinatuesta]]</f>
        <v>125824.68699999998</v>
      </c>
      <c r="J243" s="26">
        <v>135639.012586</v>
      </c>
    </row>
    <row r="244" spans="1:10" x14ac:dyDescent="0.3">
      <c r="A244" s="31">
        <v>747</v>
      </c>
      <c r="B244" s="31" t="s">
        <v>281</v>
      </c>
      <c r="C244" s="51">
        <v>1308</v>
      </c>
      <c r="D244" s="55">
        <v>55011.05</v>
      </c>
      <c r="E244" s="55">
        <v>157294.06200000001</v>
      </c>
      <c r="F244" s="55">
        <v>6081.2330000000002</v>
      </c>
      <c r="G244" s="55">
        <v>24000</v>
      </c>
      <c r="H244" s="26">
        <f>SUM(Taulukko9[[#This Row],[Uudistuksten mukainen osuus työmarkkinatuesta]:[Uudistuksen mukainen osuus ansiopäivärahasta]])</f>
        <v>187375.29500000001</v>
      </c>
      <c r="I244" s="26">
        <f>Taulukko9[[#This Row],[Uudistuksen mukainen rahoitusvastuu yhteensä]]-Taulukko9[[#This Row],[Nykytila, kuntien osuus työmarkkinatuesta]]</f>
        <v>132364.245</v>
      </c>
      <c r="J244" s="26">
        <v>142688.65611000001</v>
      </c>
    </row>
    <row r="245" spans="1:10" x14ac:dyDescent="0.3">
      <c r="A245" s="31">
        <v>748</v>
      </c>
      <c r="B245" s="31" t="s">
        <v>282</v>
      </c>
      <c r="C245" s="51">
        <v>4897</v>
      </c>
      <c r="D245" s="55">
        <v>193395.35</v>
      </c>
      <c r="E245" s="55">
        <v>334741.32299999997</v>
      </c>
      <c r="F245" s="55">
        <v>17346.985000000001</v>
      </c>
      <c r="G245" s="55">
        <v>45120</v>
      </c>
      <c r="H245" s="26">
        <f>SUM(Taulukko9[[#This Row],[Uudistuksten mukainen osuus työmarkkinatuesta]:[Uudistuksen mukainen osuus ansiopäivärahasta]])</f>
        <v>397208.30799999996</v>
      </c>
      <c r="I245" s="26">
        <f>Taulukko9[[#This Row],[Uudistuksen mukainen rahoitusvastuu yhteensä]]-Taulukko9[[#This Row],[Nykytila, kuntien osuus työmarkkinatuesta]]</f>
        <v>203812.95799999996</v>
      </c>
      <c r="J245" s="26">
        <v>219710.36872399997</v>
      </c>
    </row>
    <row r="246" spans="1:10" x14ac:dyDescent="0.3">
      <c r="A246" s="31">
        <v>749</v>
      </c>
      <c r="B246" s="31" t="s">
        <v>283</v>
      </c>
      <c r="C246" s="51">
        <v>21232</v>
      </c>
      <c r="D246" s="55">
        <v>1149239.83</v>
      </c>
      <c r="E246" s="55">
        <v>1268365.379</v>
      </c>
      <c r="F246" s="55">
        <v>77107.157000000007</v>
      </c>
      <c r="G246" s="55">
        <v>214080</v>
      </c>
      <c r="H246" s="26">
        <f>SUM(Taulukko9[[#This Row],[Uudistuksten mukainen osuus työmarkkinatuesta]:[Uudistuksen mukainen osuus ansiopäivärahasta]])</f>
        <v>1559552.5359999998</v>
      </c>
      <c r="I246" s="26">
        <f>Taulukko9[[#This Row],[Uudistuksen mukainen rahoitusvastuu yhteensä]]-Taulukko9[[#This Row],[Nykytila, kuntien osuus työmarkkinatuesta]]</f>
        <v>410312.70599999977</v>
      </c>
      <c r="J246" s="26">
        <v>442317.09706799977</v>
      </c>
    </row>
    <row r="247" spans="1:10" x14ac:dyDescent="0.3">
      <c r="A247" s="31">
        <v>751</v>
      </c>
      <c r="B247" s="31" t="s">
        <v>284</v>
      </c>
      <c r="C247" s="51">
        <v>2877</v>
      </c>
      <c r="D247" s="55">
        <v>90015.87</v>
      </c>
      <c r="E247" s="55">
        <v>117726.984</v>
      </c>
      <c r="F247" s="55">
        <v>4540.26</v>
      </c>
      <c r="G247" s="55">
        <v>77760</v>
      </c>
      <c r="H247" s="26">
        <f>SUM(Taulukko9[[#This Row],[Uudistuksten mukainen osuus työmarkkinatuesta]:[Uudistuksen mukainen osuus ansiopäivärahasta]])</f>
        <v>200027.24400000001</v>
      </c>
      <c r="I247" s="26">
        <f>Taulukko9[[#This Row],[Uudistuksen mukainen rahoitusvastuu yhteensä]]-Taulukko9[[#This Row],[Nykytila, kuntien osuus työmarkkinatuesta]]</f>
        <v>110011.37400000001</v>
      </c>
      <c r="J247" s="26">
        <v>118592.26117200001</v>
      </c>
    </row>
    <row r="248" spans="1:10" x14ac:dyDescent="0.3">
      <c r="A248" s="31">
        <v>753</v>
      </c>
      <c r="B248" s="31" t="s">
        <v>285</v>
      </c>
      <c r="C248" s="51">
        <v>22320</v>
      </c>
      <c r="D248" s="55">
        <v>1427886.23</v>
      </c>
      <c r="E248" s="55">
        <v>1477309.1680000001</v>
      </c>
      <c r="F248" s="55">
        <v>121330.371</v>
      </c>
      <c r="G248" s="55">
        <v>197760</v>
      </c>
      <c r="H248" s="26">
        <f>SUM(Taulukko9[[#This Row],[Uudistuksten mukainen osuus työmarkkinatuesta]:[Uudistuksen mukainen osuus ansiopäivärahasta]])</f>
        <v>1796399.5390000001</v>
      </c>
      <c r="I248" s="26">
        <f>Taulukko9[[#This Row],[Uudistuksen mukainen rahoitusvastuu yhteensä]]-Taulukko9[[#This Row],[Nykytila, kuntien osuus työmarkkinatuesta]]</f>
        <v>368513.30900000012</v>
      </c>
      <c r="J248" s="26">
        <v>397257.34710200015</v>
      </c>
    </row>
    <row r="249" spans="1:10" x14ac:dyDescent="0.3">
      <c r="A249" s="31">
        <v>755</v>
      </c>
      <c r="B249" s="31" t="s">
        <v>286</v>
      </c>
      <c r="C249" s="51">
        <v>6217</v>
      </c>
      <c r="D249" s="55">
        <v>342830.01</v>
      </c>
      <c r="E249" s="55">
        <v>397963.04300000001</v>
      </c>
      <c r="F249" s="55">
        <v>17187.981</v>
      </c>
      <c r="G249" s="55">
        <v>73920</v>
      </c>
      <c r="H249" s="26">
        <f>SUM(Taulukko9[[#This Row],[Uudistuksten mukainen osuus työmarkkinatuesta]:[Uudistuksen mukainen osuus ansiopäivärahasta]])</f>
        <v>489071.02399999998</v>
      </c>
      <c r="I249" s="26">
        <f>Taulukko9[[#This Row],[Uudistuksen mukainen rahoitusvastuu yhteensä]]-Taulukko9[[#This Row],[Nykytila, kuntien osuus työmarkkinatuesta]]</f>
        <v>146241.01399999997</v>
      </c>
      <c r="J249" s="26">
        <v>157647.81309199997</v>
      </c>
    </row>
    <row r="250" spans="1:10" x14ac:dyDescent="0.3">
      <c r="A250" s="31">
        <v>758</v>
      </c>
      <c r="B250" s="31" t="s">
        <v>287</v>
      </c>
      <c r="C250" s="51">
        <v>8134</v>
      </c>
      <c r="D250" s="55">
        <v>283175.28000000003</v>
      </c>
      <c r="E250" s="55">
        <v>466511.34499999997</v>
      </c>
      <c r="F250" s="55">
        <v>31664.124</v>
      </c>
      <c r="G250" s="55">
        <v>130560</v>
      </c>
      <c r="H250" s="26">
        <f>SUM(Taulukko9[[#This Row],[Uudistuksten mukainen osuus työmarkkinatuesta]:[Uudistuksen mukainen osuus ansiopäivärahasta]])</f>
        <v>628735.46900000004</v>
      </c>
      <c r="I250" s="26">
        <f>Taulukko9[[#This Row],[Uudistuksen mukainen rahoitusvastuu yhteensä]]-Taulukko9[[#This Row],[Nykytila, kuntien osuus työmarkkinatuesta]]</f>
        <v>345560.18900000001</v>
      </c>
      <c r="J250" s="26">
        <v>372513.88374200003</v>
      </c>
    </row>
    <row r="251" spans="1:10" x14ac:dyDescent="0.3">
      <c r="A251" s="31">
        <v>759</v>
      </c>
      <c r="B251" s="31" t="s">
        <v>288</v>
      </c>
      <c r="C251" s="51">
        <v>1942</v>
      </c>
      <c r="D251" s="55">
        <v>23536.21</v>
      </c>
      <c r="E251" s="55">
        <v>94241.824999999997</v>
      </c>
      <c r="F251" s="55">
        <v>5808.2269999999999</v>
      </c>
      <c r="G251" s="55">
        <v>29760</v>
      </c>
      <c r="H251" s="26">
        <f>SUM(Taulukko9[[#This Row],[Uudistuksten mukainen osuus työmarkkinatuesta]:[Uudistuksen mukainen osuus ansiopäivärahasta]])</f>
        <v>129810.052</v>
      </c>
      <c r="I251" s="26">
        <f>Taulukko9[[#This Row],[Uudistuksen mukainen rahoitusvastuu yhteensä]]-Taulukko9[[#This Row],[Nykytila, kuntien osuus työmarkkinatuesta]]</f>
        <v>106273.842</v>
      </c>
      <c r="J251" s="26">
        <v>114563.20167600001</v>
      </c>
    </row>
    <row r="252" spans="1:10" x14ac:dyDescent="0.3">
      <c r="A252" s="31">
        <v>761</v>
      </c>
      <c r="B252" s="31" t="s">
        <v>289</v>
      </c>
      <c r="C252" s="51">
        <v>8426</v>
      </c>
      <c r="D252" s="55">
        <v>287821.61</v>
      </c>
      <c r="E252" s="55">
        <v>585035.228</v>
      </c>
      <c r="F252" s="55">
        <v>40098.057999999997</v>
      </c>
      <c r="G252" s="55">
        <v>119040</v>
      </c>
      <c r="H252" s="26">
        <f>SUM(Taulukko9[[#This Row],[Uudistuksten mukainen osuus työmarkkinatuesta]:[Uudistuksen mukainen osuus ansiopäivärahasta]])</f>
        <v>744173.28599999996</v>
      </c>
      <c r="I252" s="26">
        <f>Taulukko9[[#This Row],[Uudistuksen mukainen rahoitusvastuu yhteensä]]-Taulukko9[[#This Row],[Nykytila, kuntien osuus työmarkkinatuesta]]</f>
        <v>456351.67599999998</v>
      </c>
      <c r="J252" s="26">
        <v>491947.10672799998</v>
      </c>
    </row>
    <row r="253" spans="1:10" x14ac:dyDescent="0.3">
      <c r="A253" s="31">
        <v>762</v>
      </c>
      <c r="B253" s="31" t="s">
        <v>290</v>
      </c>
      <c r="C253" s="51">
        <v>3672</v>
      </c>
      <c r="D253" s="55">
        <v>141412.85999999999</v>
      </c>
      <c r="E253" s="55">
        <v>240843.49299999999</v>
      </c>
      <c r="F253" s="55">
        <v>37292.563000000002</v>
      </c>
      <c r="G253" s="55">
        <v>80640</v>
      </c>
      <c r="H253" s="26">
        <f>SUM(Taulukko9[[#This Row],[Uudistuksten mukainen osuus työmarkkinatuesta]:[Uudistuksen mukainen osuus ansiopäivärahasta]])</f>
        <v>358776.05599999998</v>
      </c>
      <c r="I253" s="26">
        <f>Taulukko9[[#This Row],[Uudistuksen mukainen rahoitusvastuu yhteensä]]-Taulukko9[[#This Row],[Nykytila, kuntien osuus työmarkkinatuesta]]</f>
        <v>217363.196</v>
      </c>
      <c r="J253" s="26">
        <v>234317.525288</v>
      </c>
    </row>
    <row r="254" spans="1:10" x14ac:dyDescent="0.3">
      <c r="A254" s="31">
        <v>765</v>
      </c>
      <c r="B254" s="31" t="s">
        <v>291</v>
      </c>
      <c r="C254" s="51">
        <v>10354</v>
      </c>
      <c r="D254" s="55">
        <v>285286.36</v>
      </c>
      <c r="E254" s="55">
        <v>452422.58799999999</v>
      </c>
      <c r="F254" s="55">
        <v>33695.177000000003</v>
      </c>
      <c r="G254" s="55">
        <v>173760</v>
      </c>
      <c r="H254" s="26">
        <f>SUM(Taulukko9[[#This Row],[Uudistuksten mukainen osuus työmarkkinatuesta]:[Uudistuksen mukainen osuus ansiopäivärahasta]])</f>
        <v>659877.76500000001</v>
      </c>
      <c r="I254" s="26">
        <f>Taulukko9[[#This Row],[Uudistuksen mukainen rahoitusvastuu yhteensä]]-Taulukko9[[#This Row],[Nykytila, kuntien osuus työmarkkinatuesta]]</f>
        <v>374591.40500000003</v>
      </c>
      <c r="J254" s="26">
        <v>403809.53459000005</v>
      </c>
    </row>
    <row r="255" spans="1:10" x14ac:dyDescent="0.3">
      <c r="A255" s="31">
        <v>768</v>
      </c>
      <c r="B255" s="31" t="s">
        <v>292</v>
      </c>
      <c r="C255" s="51">
        <v>2375</v>
      </c>
      <c r="D255" s="55">
        <v>109031.92</v>
      </c>
      <c r="E255" s="55">
        <v>179670.34599999999</v>
      </c>
      <c r="F255" s="55">
        <v>9684.0079999999998</v>
      </c>
      <c r="G255" s="55">
        <v>21120</v>
      </c>
      <c r="H255" s="26">
        <f>SUM(Taulukko9[[#This Row],[Uudistuksten mukainen osuus työmarkkinatuesta]:[Uudistuksen mukainen osuus ansiopäivärahasta]])</f>
        <v>210474.35399999999</v>
      </c>
      <c r="I255" s="26">
        <f>Taulukko9[[#This Row],[Uudistuksen mukainen rahoitusvastuu yhteensä]]-Taulukko9[[#This Row],[Nykytila, kuntien osuus työmarkkinatuesta]]</f>
        <v>101442.43399999999</v>
      </c>
      <c r="J255" s="26">
        <v>109354.943852</v>
      </c>
    </row>
    <row r="256" spans="1:10" x14ac:dyDescent="0.3">
      <c r="A256" s="31">
        <v>777</v>
      </c>
      <c r="B256" s="31" t="s">
        <v>293</v>
      </c>
      <c r="C256" s="51">
        <v>7367</v>
      </c>
      <c r="D256" s="55">
        <v>309064.15000000002</v>
      </c>
      <c r="E256" s="55">
        <v>487459.49599999998</v>
      </c>
      <c r="F256" s="55">
        <v>22436.232</v>
      </c>
      <c r="G256" s="55">
        <v>201600</v>
      </c>
      <c r="H256" s="26">
        <f>SUM(Taulukko9[[#This Row],[Uudistuksten mukainen osuus työmarkkinatuesta]:[Uudistuksen mukainen osuus ansiopäivärahasta]])</f>
        <v>711495.728</v>
      </c>
      <c r="I256" s="26">
        <f>Taulukko9[[#This Row],[Uudistuksen mukainen rahoitusvastuu yhteensä]]-Taulukko9[[#This Row],[Nykytila, kuntien osuus työmarkkinatuesta]]</f>
        <v>402431.57799999998</v>
      </c>
      <c r="J256" s="26">
        <v>433821.24108399998</v>
      </c>
    </row>
    <row r="257" spans="1:10" x14ac:dyDescent="0.3">
      <c r="A257" s="31">
        <v>778</v>
      </c>
      <c r="B257" s="31" t="s">
        <v>294</v>
      </c>
      <c r="C257" s="51">
        <v>6763</v>
      </c>
      <c r="D257" s="55">
        <v>272861.34999999998</v>
      </c>
      <c r="E257" s="55">
        <v>448378.61599999998</v>
      </c>
      <c r="F257" s="55">
        <v>33180.32</v>
      </c>
      <c r="G257" s="55">
        <v>111360</v>
      </c>
      <c r="H257" s="26">
        <f>SUM(Taulukko9[[#This Row],[Uudistuksten mukainen osuus työmarkkinatuesta]:[Uudistuksen mukainen osuus ansiopäivärahasta]])</f>
        <v>592918.93599999999</v>
      </c>
      <c r="I257" s="26">
        <f>Taulukko9[[#This Row],[Uudistuksen mukainen rahoitusvastuu yhteensä]]-Taulukko9[[#This Row],[Nykytila, kuntien osuus työmarkkinatuesta]]</f>
        <v>320057.58600000001</v>
      </c>
      <c r="J257" s="26">
        <v>345022.07770800003</v>
      </c>
    </row>
    <row r="258" spans="1:10" x14ac:dyDescent="0.3">
      <c r="A258" s="31">
        <v>781</v>
      </c>
      <c r="B258" s="31" t="s">
        <v>295</v>
      </c>
      <c r="C258" s="51">
        <v>3504</v>
      </c>
      <c r="D258" s="55">
        <v>84707.08</v>
      </c>
      <c r="E258" s="55">
        <v>241392.56599999999</v>
      </c>
      <c r="F258" s="55">
        <v>20487.440999999999</v>
      </c>
      <c r="G258" s="55">
        <v>39360</v>
      </c>
      <c r="H258" s="26">
        <f>SUM(Taulukko9[[#This Row],[Uudistuksten mukainen osuus työmarkkinatuesta]:[Uudistuksen mukainen osuus ansiopäivärahasta]])</f>
        <v>301240.00699999998</v>
      </c>
      <c r="I258" s="26">
        <f>Taulukko9[[#This Row],[Uudistuksen mukainen rahoitusvastuu yhteensä]]-Taulukko9[[#This Row],[Nykytila, kuntien osuus työmarkkinatuesta]]</f>
        <v>216532.92699999997</v>
      </c>
      <c r="J258" s="26">
        <v>233422.49530599997</v>
      </c>
    </row>
    <row r="259" spans="1:10" x14ac:dyDescent="0.3">
      <c r="A259" s="31">
        <v>783</v>
      </c>
      <c r="B259" s="31" t="s">
        <v>296</v>
      </c>
      <c r="C259" s="51">
        <v>6419</v>
      </c>
      <c r="D259" s="55">
        <v>280379.3</v>
      </c>
      <c r="E259" s="55">
        <v>439799.57199999999</v>
      </c>
      <c r="F259" s="55">
        <v>26408.97</v>
      </c>
      <c r="G259" s="55">
        <v>71040</v>
      </c>
      <c r="H259" s="26">
        <f>SUM(Taulukko9[[#This Row],[Uudistuksten mukainen osuus työmarkkinatuesta]:[Uudistuksen mukainen osuus ansiopäivärahasta]])</f>
        <v>537248.54200000002</v>
      </c>
      <c r="I259" s="26">
        <f>Taulukko9[[#This Row],[Uudistuksen mukainen rahoitusvastuu yhteensä]]-Taulukko9[[#This Row],[Nykytila, kuntien osuus työmarkkinatuesta]]</f>
        <v>256869.24200000003</v>
      </c>
      <c r="J259" s="26">
        <v>276905.04287600005</v>
      </c>
    </row>
    <row r="260" spans="1:10" x14ac:dyDescent="0.3">
      <c r="A260" s="31">
        <v>785</v>
      </c>
      <c r="B260" s="31" t="s">
        <v>297</v>
      </c>
      <c r="C260" s="51">
        <v>2626</v>
      </c>
      <c r="D260" s="55">
        <v>53188.17</v>
      </c>
      <c r="E260" s="55">
        <v>125334.344</v>
      </c>
      <c r="F260" s="55">
        <v>27786.86</v>
      </c>
      <c r="G260" s="55">
        <v>69120</v>
      </c>
      <c r="H260" s="26">
        <f>SUM(Taulukko9[[#This Row],[Uudistuksten mukainen osuus työmarkkinatuesta]:[Uudistuksen mukainen osuus ansiopäivärahasta]])</f>
        <v>222241.204</v>
      </c>
      <c r="I260" s="26">
        <f>Taulukko9[[#This Row],[Uudistuksen mukainen rahoitusvastuu yhteensä]]-Taulukko9[[#This Row],[Nykytila, kuntien osuus työmarkkinatuesta]]</f>
        <v>169053.03399999999</v>
      </c>
      <c r="J260" s="26">
        <v>182239.170652</v>
      </c>
    </row>
    <row r="261" spans="1:10" x14ac:dyDescent="0.3">
      <c r="A261" s="31">
        <v>790</v>
      </c>
      <c r="B261" s="31" t="s">
        <v>298</v>
      </c>
      <c r="C261" s="51">
        <v>23734</v>
      </c>
      <c r="D261" s="55">
        <v>446879.9</v>
      </c>
      <c r="E261" s="55">
        <v>1632542.1869999999</v>
      </c>
      <c r="F261" s="55">
        <v>90271.104000000007</v>
      </c>
      <c r="G261" s="55">
        <v>341760</v>
      </c>
      <c r="H261" s="26">
        <f>SUM(Taulukko9[[#This Row],[Uudistuksten mukainen osuus työmarkkinatuesta]:[Uudistuksen mukainen osuus ansiopäivärahasta]])</f>
        <v>2064573.291</v>
      </c>
      <c r="I261" s="26">
        <f>Taulukko9[[#This Row],[Uudistuksen mukainen rahoitusvastuu yhteensä]]-Taulukko9[[#This Row],[Nykytila, kuntien osuus työmarkkinatuesta]]</f>
        <v>1617693.3909999998</v>
      </c>
      <c r="J261" s="26">
        <v>1743873.4754979999</v>
      </c>
    </row>
    <row r="262" spans="1:10" x14ac:dyDescent="0.3">
      <c r="A262" s="31">
        <v>791</v>
      </c>
      <c r="B262" s="31" t="s">
        <v>299</v>
      </c>
      <c r="C262" s="51">
        <v>5029</v>
      </c>
      <c r="D262" s="55">
        <v>204141.15</v>
      </c>
      <c r="E262" s="55">
        <v>315932.46600000001</v>
      </c>
      <c r="F262" s="55">
        <v>30184.702000000001</v>
      </c>
      <c r="G262" s="55">
        <v>68160</v>
      </c>
      <c r="H262" s="26">
        <f>SUM(Taulukko9[[#This Row],[Uudistuksten mukainen osuus työmarkkinatuesta]:[Uudistuksen mukainen osuus ansiopäivärahasta]])</f>
        <v>414277.16800000001</v>
      </c>
      <c r="I262" s="26">
        <f>Taulukko9[[#This Row],[Uudistuksen mukainen rahoitusvastuu yhteensä]]-Taulukko9[[#This Row],[Nykytila, kuntien osuus työmarkkinatuesta]]</f>
        <v>210136.01800000001</v>
      </c>
      <c r="J262" s="26">
        <v>226526.62740400003</v>
      </c>
    </row>
    <row r="263" spans="1:10" x14ac:dyDescent="0.3">
      <c r="A263" s="31">
        <v>831</v>
      </c>
      <c r="B263" s="31" t="s">
        <v>300</v>
      </c>
      <c r="C263" s="51">
        <v>4559</v>
      </c>
      <c r="D263" s="55">
        <v>204721.86</v>
      </c>
      <c r="E263" s="55">
        <v>262108.89600000001</v>
      </c>
      <c r="F263" s="55">
        <v>23660.452000000001</v>
      </c>
      <c r="G263" s="55">
        <v>97920</v>
      </c>
      <c r="H263" s="26">
        <f>SUM(Taulukko9[[#This Row],[Uudistuksten mukainen osuus työmarkkinatuesta]:[Uudistuksen mukainen osuus ansiopäivärahasta]])</f>
        <v>383689.348</v>
      </c>
      <c r="I263" s="26">
        <f>Taulukko9[[#This Row],[Uudistuksen mukainen rahoitusvastuu yhteensä]]-Taulukko9[[#This Row],[Nykytila, kuntien osuus työmarkkinatuesta]]</f>
        <v>178967.48800000001</v>
      </c>
      <c r="J263" s="26">
        <v>192926.95206400001</v>
      </c>
    </row>
    <row r="264" spans="1:10" x14ac:dyDescent="0.3">
      <c r="A264" s="31">
        <v>832</v>
      </c>
      <c r="B264" s="31" t="s">
        <v>301</v>
      </c>
      <c r="C264" s="51">
        <v>3825</v>
      </c>
      <c r="D264" s="55">
        <v>136699.95000000001</v>
      </c>
      <c r="E264" s="55">
        <v>235358.527</v>
      </c>
      <c r="F264" s="55">
        <v>18845.363000000001</v>
      </c>
      <c r="G264" s="55">
        <v>110400</v>
      </c>
      <c r="H264" s="26">
        <f>SUM(Taulukko9[[#This Row],[Uudistuksten mukainen osuus työmarkkinatuesta]:[Uudistuksen mukainen osuus ansiopäivärahasta]])</f>
        <v>364603.89</v>
      </c>
      <c r="I264" s="26">
        <f>Taulukko9[[#This Row],[Uudistuksen mukainen rahoitusvastuu yhteensä]]-Taulukko9[[#This Row],[Nykytila, kuntien osuus työmarkkinatuesta]]</f>
        <v>227903.94</v>
      </c>
      <c r="J264" s="26">
        <v>245680.44732000001</v>
      </c>
    </row>
    <row r="265" spans="1:10" x14ac:dyDescent="0.3">
      <c r="A265" s="31">
        <v>833</v>
      </c>
      <c r="B265" s="31" t="s">
        <v>302</v>
      </c>
      <c r="C265" s="51">
        <v>1691</v>
      </c>
      <c r="D265" s="55">
        <v>55573.22</v>
      </c>
      <c r="E265" s="55">
        <v>78318.717999999993</v>
      </c>
      <c r="F265" s="55">
        <v>5318.7049999999999</v>
      </c>
      <c r="G265" s="55">
        <v>23040</v>
      </c>
      <c r="H265" s="26">
        <f>SUM(Taulukko9[[#This Row],[Uudistuksten mukainen osuus työmarkkinatuesta]:[Uudistuksen mukainen osuus ansiopäivärahasta]])</f>
        <v>106677.423</v>
      </c>
      <c r="I265" s="26">
        <f>Taulukko9[[#This Row],[Uudistuksen mukainen rahoitusvastuu yhteensä]]-Taulukko9[[#This Row],[Nykytila, kuntien osuus työmarkkinatuesta]]</f>
        <v>51104.202999999994</v>
      </c>
      <c r="J265" s="26">
        <v>55090.330834</v>
      </c>
    </row>
    <row r="266" spans="1:10" x14ac:dyDescent="0.3">
      <c r="A266" s="31">
        <v>834</v>
      </c>
      <c r="B266" s="31" t="s">
        <v>303</v>
      </c>
      <c r="C266" s="51">
        <v>5879</v>
      </c>
      <c r="D266" s="55">
        <v>212516.11</v>
      </c>
      <c r="E266" s="55">
        <v>327237.56199999998</v>
      </c>
      <c r="F266" s="55">
        <v>24643.024000000001</v>
      </c>
      <c r="G266" s="55">
        <v>47040</v>
      </c>
      <c r="H266" s="26">
        <f>SUM(Taulukko9[[#This Row],[Uudistuksten mukainen osuus työmarkkinatuesta]:[Uudistuksen mukainen osuus ansiopäivärahasta]])</f>
        <v>398920.58599999995</v>
      </c>
      <c r="I266" s="26">
        <f>Taulukko9[[#This Row],[Uudistuksen mukainen rahoitusvastuu yhteensä]]-Taulukko9[[#This Row],[Nykytila, kuntien osuus työmarkkinatuesta]]</f>
        <v>186404.47599999997</v>
      </c>
      <c r="J266" s="26">
        <v>200944.02512799998</v>
      </c>
    </row>
    <row r="267" spans="1:10" x14ac:dyDescent="0.3">
      <c r="A267" s="31">
        <v>837</v>
      </c>
      <c r="B267" s="31" t="s">
        <v>304</v>
      </c>
      <c r="C267" s="51">
        <v>249009</v>
      </c>
      <c r="D267" s="55">
        <v>26235042.309999999</v>
      </c>
      <c r="E267" s="55">
        <v>38862172.511</v>
      </c>
      <c r="F267" s="55">
        <v>2011392.007</v>
      </c>
      <c r="G267" s="55">
        <v>3349440</v>
      </c>
      <c r="H267" s="26">
        <f>SUM(Taulukko9[[#This Row],[Uudistuksten mukainen osuus työmarkkinatuesta]:[Uudistuksen mukainen osuus ansiopäivärahasta]])</f>
        <v>44223004.517999999</v>
      </c>
      <c r="I267" s="26">
        <f>Taulukko9[[#This Row],[Uudistuksen mukainen rahoitusvastuu yhteensä]]-Taulukko9[[#This Row],[Nykytila, kuntien osuus työmarkkinatuesta]]</f>
        <v>17987962.208000001</v>
      </c>
      <c r="J267" s="26">
        <v>19391023.260224003</v>
      </c>
    </row>
    <row r="268" spans="1:10" x14ac:dyDescent="0.3">
      <c r="A268" s="31">
        <v>844</v>
      </c>
      <c r="B268" s="31" t="s">
        <v>305</v>
      </c>
      <c r="C268" s="51">
        <v>1441</v>
      </c>
      <c r="D268" s="55">
        <v>96840.2</v>
      </c>
      <c r="E268" s="55">
        <v>121451.82799999999</v>
      </c>
      <c r="F268" s="55">
        <v>7455.3860000000004</v>
      </c>
      <c r="G268" s="55">
        <v>17280</v>
      </c>
      <c r="H268" s="26">
        <f>SUM(Taulukko9[[#This Row],[Uudistuksten mukainen osuus työmarkkinatuesta]:[Uudistuksen mukainen osuus ansiopäivärahasta]])</f>
        <v>146187.21399999998</v>
      </c>
      <c r="I268" s="26">
        <f>Taulukko9[[#This Row],[Uudistuksen mukainen rahoitusvastuu yhteensä]]-Taulukko9[[#This Row],[Nykytila, kuntien osuus työmarkkinatuesta]]</f>
        <v>49347.013999999981</v>
      </c>
      <c r="J268" s="26">
        <v>53196.081091999986</v>
      </c>
    </row>
    <row r="269" spans="1:10" x14ac:dyDescent="0.3">
      <c r="A269" s="31">
        <v>845</v>
      </c>
      <c r="B269" s="31" t="s">
        <v>306</v>
      </c>
      <c r="C269" s="51">
        <v>2863</v>
      </c>
      <c r="D269" s="55">
        <v>84839.91</v>
      </c>
      <c r="E269" s="55">
        <v>134659.076</v>
      </c>
      <c r="F269" s="55">
        <v>15971.106</v>
      </c>
      <c r="G269" s="55">
        <v>50880</v>
      </c>
      <c r="H269" s="26">
        <f>SUM(Taulukko9[[#This Row],[Uudistuksten mukainen osuus työmarkkinatuesta]:[Uudistuksen mukainen osuus ansiopäivärahasta]])</f>
        <v>201510.182</v>
      </c>
      <c r="I269" s="26">
        <f>Taulukko9[[#This Row],[Uudistuksen mukainen rahoitusvastuu yhteensä]]-Taulukko9[[#This Row],[Nykytila, kuntien osuus työmarkkinatuesta]]</f>
        <v>116670.272</v>
      </c>
      <c r="J269" s="26">
        <v>125770.553216</v>
      </c>
    </row>
    <row r="270" spans="1:10" x14ac:dyDescent="0.3">
      <c r="A270" s="31">
        <v>846</v>
      </c>
      <c r="B270" s="31" t="s">
        <v>307</v>
      </c>
      <c r="C270" s="51">
        <v>4862</v>
      </c>
      <c r="D270" s="55">
        <v>143908.54</v>
      </c>
      <c r="E270" s="55">
        <v>300765.66700000002</v>
      </c>
      <c r="F270" s="55">
        <v>22822.266</v>
      </c>
      <c r="G270" s="55">
        <v>45120</v>
      </c>
      <c r="H270" s="26">
        <f>SUM(Taulukko9[[#This Row],[Uudistuksten mukainen osuus työmarkkinatuesta]:[Uudistuksen mukainen osuus ansiopäivärahasta]])</f>
        <v>368707.93300000002</v>
      </c>
      <c r="I270" s="26">
        <f>Taulukko9[[#This Row],[Uudistuksen mukainen rahoitusvastuu yhteensä]]-Taulukko9[[#This Row],[Nykytila, kuntien osuus työmarkkinatuesta]]</f>
        <v>224799.39300000001</v>
      </c>
      <c r="J270" s="26">
        <v>242333.74565400003</v>
      </c>
    </row>
    <row r="271" spans="1:10" x14ac:dyDescent="0.3">
      <c r="A271" s="31">
        <v>848</v>
      </c>
      <c r="B271" s="31" t="s">
        <v>308</v>
      </c>
      <c r="C271" s="51">
        <v>4160</v>
      </c>
      <c r="D271" s="55">
        <v>279077.09999999998</v>
      </c>
      <c r="E271" s="55">
        <v>448908.05800000002</v>
      </c>
      <c r="F271" s="55">
        <v>50506.220999999998</v>
      </c>
      <c r="G271" s="55">
        <v>143040.00000000003</v>
      </c>
      <c r="H271" s="26">
        <f>SUM(Taulukko9[[#This Row],[Uudistuksten mukainen osuus työmarkkinatuesta]:[Uudistuksen mukainen osuus ansiopäivärahasta]])</f>
        <v>642454.2790000001</v>
      </c>
      <c r="I271" s="26">
        <f>Taulukko9[[#This Row],[Uudistuksen mukainen rahoitusvastuu yhteensä]]-Taulukko9[[#This Row],[Nykytila, kuntien osuus työmarkkinatuesta]]</f>
        <v>363377.17900000012</v>
      </c>
      <c r="J271" s="26">
        <v>391720.59896200016</v>
      </c>
    </row>
    <row r="272" spans="1:10" x14ac:dyDescent="0.3">
      <c r="A272" s="31">
        <v>849</v>
      </c>
      <c r="B272" s="31" t="s">
        <v>309</v>
      </c>
      <c r="C272" s="51">
        <v>2903</v>
      </c>
      <c r="D272" s="55">
        <v>100723.95</v>
      </c>
      <c r="E272" s="55">
        <v>187917.364</v>
      </c>
      <c r="F272" s="55">
        <v>9644.0079999999998</v>
      </c>
      <c r="G272" s="55">
        <v>21120</v>
      </c>
      <c r="H272" s="26">
        <f>SUM(Taulukko9[[#This Row],[Uudistuksten mukainen osuus työmarkkinatuesta]:[Uudistuksen mukainen osuus ansiopäivärahasta]])</f>
        <v>218681.372</v>
      </c>
      <c r="I272" s="26">
        <f>Taulukko9[[#This Row],[Uudistuksen mukainen rahoitusvastuu yhteensä]]-Taulukko9[[#This Row],[Nykytila, kuntien osuus työmarkkinatuesta]]</f>
        <v>117957.42200000001</v>
      </c>
      <c r="J272" s="26">
        <v>127158.10091600001</v>
      </c>
    </row>
    <row r="273" spans="1:10" x14ac:dyDescent="0.3">
      <c r="A273" s="31">
        <v>850</v>
      </c>
      <c r="B273" s="31" t="s">
        <v>310</v>
      </c>
      <c r="C273" s="51">
        <v>2407</v>
      </c>
      <c r="D273" s="55">
        <v>122415.07</v>
      </c>
      <c r="E273" s="55">
        <v>182331.924</v>
      </c>
      <c r="F273" s="55">
        <v>22416.937999999998</v>
      </c>
      <c r="G273" s="55">
        <v>32640</v>
      </c>
      <c r="H273" s="26">
        <f>SUM(Taulukko9[[#This Row],[Uudistuksten mukainen osuus työmarkkinatuesta]:[Uudistuksen mukainen osuus ansiopäivärahasta]])</f>
        <v>237388.86199999999</v>
      </c>
      <c r="I273" s="26">
        <f>Taulukko9[[#This Row],[Uudistuksen mukainen rahoitusvastuu yhteensä]]-Taulukko9[[#This Row],[Nykytila, kuntien osuus työmarkkinatuesta]]</f>
        <v>114973.79199999999</v>
      </c>
      <c r="J273" s="26">
        <v>123941.74777599999</v>
      </c>
    </row>
    <row r="274" spans="1:10" x14ac:dyDescent="0.3">
      <c r="A274" s="31">
        <v>851</v>
      </c>
      <c r="B274" s="31" t="s">
        <v>311</v>
      </c>
      <c r="C274" s="51">
        <v>21227</v>
      </c>
      <c r="D274" s="55">
        <v>1169442.98</v>
      </c>
      <c r="E274" s="55">
        <v>1703030.0930000001</v>
      </c>
      <c r="F274" s="55">
        <v>107948.511</v>
      </c>
      <c r="G274" s="55">
        <v>313920</v>
      </c>
      <c r="H274" s="26">
        <f>SUM(Taulukko9[[#This Row],[Uudistuksten mukainen osuus työmarkkinatuesta]:[Uudistuksen mukainen osuus ansiopäivärahasta]])</f>
        <v>2124898.6040000003</v>
      </c>
      <c r="I274" s="26">
        <f>Taulukko9[[#This Row],[Uudistuksen mukainen rahoitusvastuu yhteensä]]-Taulukko9[[#This Row],[Nykytila, kuntien osuus työmarkkinatuesta]]</f>
        <v>955455.6240000003</v>
      </c>
      <c r="J274" s="26">
        <v>1029981.1626720004</v>
      </c>
    </row>
    <row r="275" spans="1:10" x14ac:dyDescent="0.3">
      <c r="A275" s="31">
        <v>853</v>
      </c>
      <c r="B275" s="31" t="s">
        <v>312</v>
      </c>
      <c r="C275" s="51">
        <v>197900</v>
      </c>
      <c r="D275" s="55">
        <v>21662365.809999999</v>
      </c>
      <c r="E275" s="55">
        <v>26704017.436999999</v>
      </c>
      <c r="F275" s="55">
        <v>1814393.892</v>
      </c>
      <c r="G275" s="55">
        <v>3242880</v>
      </c>
      <c r="H275" s="26">
        <f>SUM(Taulukko9[[#This Row],[Uudistuksten mukainen osuus työmarkkinatuesta]:[Uudistuksen mukainen osuus ansiopäivärahasta]])</f>
        <v>31761291.329</v>
      </c>
      <c r="I275" s="26">
        <f>Taulukko9[[#This Row],[Uudistuksen mukainen rahoitusvastuu yhteensä]]-Taulukko9[[#This Row],[Nykytila, kuntien osuus työmarkkinatuesta]]</f>
        <v>10098925.519000001</v>
      </c>
      <c r="J275" s="26">
        <v>10886641.709482001</v>
      </c>
    </row>
    <row r="276" spans="1:10" x14ac:dyDescent="0.3">
      <c r="A276" s="31">
        <v>854</v>
      </c>
      <c r="B276" s="31" t="s">
        <v>313</v>
      </c>
      <c r="C276" s="51">
        <v>3262</v>
      </c>
      <c r="D276" s="55">
        <v>114296.87</v>
      </c>
      <c r="E276" s="55">
        <v>174917.78099999999</v>
      </c>
      <c r="F276" s="55">
        <v>8963.0229999999992</v>
      </c>
      <c r="G276" s="55">
        <v>70080.000000000015</v>
      </c>
      <c r="H276" s="26">
        <f>SUM(Taulukko9[[#This Row],[Uudistuksten mukainen osuus työmarkkinatuesta]:[Uudistuksen mukainen osuus ansiopäivärahasta]])</f>
        <v>253960.804</v>
      </c>
      <c r="I276" s="26">
        <f>Taulukko9[[#This Row],[Uudistuksen mukainen rahoitusvastuu yhteensä]]-Taulukko9[[#This Row],[Nykytila, kuntien osuus työmarkkinatuesta]]</f>
        <v>139663.93400000001</v>
      </c>
      <c r="J276" s="26">
        <v>150557.72085200003</v>
      </c>
    </row>
    <row r="277" spans="1:10" x14ac:dyDescent="0.3">
      <c r="A277" s="31">
        <v>857</v>
      </c>
      <c r="B277" s="31" t="s">
        <v>314</v>
      </c>
      <c r="C277" s="51">
        <v>2394</v>
      </c>
      <c r="D277" s="55">
        <v>172986.95</v>
      </c>
      <c r="E277" s="55">
        <v>209691.24799999999</v>
      </c>
      <c r="F277" s="55">
        <v>17201.809000000001</v>
      </c>
      <c r="G277" s="55">
        <v>37440</v>
      </c>
      <c r="H277" s="26">
        <f>SUM(Taulukko9[[#This Row],[Uudistuksten mukainen osuus työmarkkinatuesta]:[Uudistuksen mukainen osuus ansiopäivärahasta]])</f>
        <v>264333.05700000003</v>
      </c>
      <c r="I277" s="26">
        <f>Taulukko9[[#This Row],[Uudistuksen mukainen rahoitusvastuu yhteensä]]-Taulukko9[[#This Row],[Nykytila, kuntien osuus työmarkkinatuesta]]</f>
        <v>91346.107000000018</v>
      </c>
      <c r="J277" s="26">
        <v>98471.103346000033</v>
      </c>
    </row>
    <row r="278" spans="1:10" x14ac:dyDescent="0.3">
      <c r="A278" s="31">
        <v>858</v>
      </c>
      <c r="B278" s="31" t="s">
        <v>315</v>
      </c>
      <c r="C278" s="51">
        <v>40384</v>
      </c>
      <c r="D278" s="55">
        <v>2018862.19</v>
      </c>
      <c r="E278" s="55">
        <v>2331634.4440000001</v>
      </c>
      <c r="F278" s="55">
        <v>153033.09899999999</v>
      </c>
      <c r="G278" s="55">
        <v>444480</v>
      </c>
      <c r="H278" s="26">
        <f>SUM(Taulukko9[[#This Row],[Uudistuksten mukainen osuus työmarkkinatuesta]:[Uudistuksen mukainen osuus ansiopäivärahasta]])</f>
        <v>2929147.5430000001</v>
      </c>
      <c r="I278" s="26">
        <f>Taulukko9[[#This Row],[Uudistuksen mukainen rahoitusvastuu yhteensä]]-Taulukko9[[#This Row],[Nykytila, kuntien osuus työmarkkinatuesta]]</f>
        <v>910285.35300000012</v>
      </c>
      <c r="J278" s="26">
        <v>981287.61053400021</v>
      </c>
    </row>
    <row r="279" spans="1:10" x14ac:dyDescent="0.3">
      <c r="A279" s="31">
        <v>859</v>
      </c>
      <c r="B279" s="31" t="s">
        <v>316</v>
      </c>
      <c r="C279" s="51">
        <v>6562</v>
      </c>
      <c r="D279" s="55">
        <v>246869.05</v>
      </c>
      <c r="E279" s="55">
        <v>339943.89600000001</v>
      </c>
      <c r="F279" s="55">
        <v>27008.63</v>
      </c>
      <c r="G279" s="55">
        <v>58560</v>
      </c>
      <c r="H279" s="26">
        <f>SUM(Taulukko9[[#This Row],[Uudistuksten mukainen osuus työmarkkinatuesta]:[Uudistuksen mukainen osuus ansiopäivärahasta]])</f>
        <v>425512.52600000001</v>
      </c>
      <c r="I279" s="26">
        <f>Taulukko9[[#This Row],[Uudistuksen mukainen rahoitusvastuu yhteensä]]-Taulukko9[[#This Row],[Nykytila, kuntien osuus työmarkkinatuesta]]</f>
        <v>178643.47600000002</v>
      </c>
      <c r="J279" s="26">
        <v>192577.66712800003</v>
      </c>
    </row>
    <row r="280" spans="1:10" x14ac:dyDescent="0.3">
      <c r="A280" s="31">
        <v>886</v>
      </c>
      <c r="B280" s="31" t="s">
        <v>317</v>
      </c>
      <c r="C280" s="51">
        <v>12599</v>
      </c>
      <c r="D280" s="55">
        <v>561448.4</v>
      </c>
      <c r="E280" s="55">
        <v>864572.45499999996</v>
      </c>
      <c r="F280" s="55">
        <v>45832.563000000002</v>
      </c>
      <c r="G280" s="55">
        <v>144000</v>
      </c>
      <c r="H280" s="26">
        <f>SUM(Taulukko9[[#This Row],[Uudistuksten mukainen osuus työmarkkinatuesta]:[Uudistuksen mukainen osuus ansiopäivärahasta]])</f>
        <v>1054405.0179999999</v>
      </c>
      <c r="I280" s="26">
        <f>Taulukko9[[#This Row],[Uudistuksen mukainen rahoitusvastuu yhteensä]]-Taulukko9[[#This Row],[Nykytila, kuntien osuus työmarkkinatuesta]]</f>
        <v>492956.6179999999</v>
      </c>
      <c r="J280" s="26">
        <v>531407.23420399998</v>
      </c>
    </row>
    <row r="281" spans="1:10" x14ac:dyDescent="0.3">
      <c r="A281" s="31">
        <v>887</v>
      </c>
      <c r="B281" s="31" t="s">
        <v>318</v>
      </c>
      <c r="C281" s="51">
        <v>4569</v>
      </c>
      <c r="D281" s="55">
        <v>265603.45</v>
      </c>
      <c r="E281" s="55">
        <v>626152.39</v>
      </c>
      <c r="F281" s="55">
        <v>37006.021999999997</v>
      </c>
      <c r="G281" s="55">
        <v>65280</v>
      </c>
      <c r="H281" s="26">
        <f>SUM(Taulukko9[[#This Row],[Uudistuksten mukainen osuus työmarkkinatuesta]:[Uudistuksen mukainen osuus ansiopäivärahasta]])</f>
        <v>728438.41200000001</v>
      </c>
      <c r="I281" s="26">
        <f>Taulukko9[[#This Row],[Uudistuksen mukainen rahoitusvastuu yhteensä]]-Taulukko9[[#This Row],[Nykytila, kuntien osuus työmarkkinatuesta]]</f>
        <v>462834.962</v>
      </c>
      <c r="J281" s="26">
        <v>498936.08903600002</v>
      </c>
    </row>
    <row r="282" spans="1:10" x14ac:dyDescent="0.3">
      <c r="A282" s="31">
        <v>889</v>
      </c>
      <c r="B282" s="31" t="s">
        <v>319</v>
      </c>
      <c r="C282" s="51">
        <v>2523</v>
      </c>
      <c r="D282" s="55">
        <v>45470.79</v>
      </c>
      <c r="E282" s="55">
        <v>103293.389</v>
      </c>
      <c r="F282" s="55">
        <v>9817.51</v>
      </c>
      <c r="G282" s="55">
        <v>69120</v>
      </c>
      <c r="H282" s="26">
        <f>SUM(Taulukko9[[#This Row],[Uudistuksten mukainen osuus työmarkkinatuesta]:[Uudistuksen mukainen osuus ansiopäivärahasta]])</f>
        <v>182230.89899999998</v>
      </c>
      <c r="I282" s="26">
        <f>Taulukko9[[#This Row],[Uudistuksen mukainen rahoitusvastuu yhteensä]]-Taulukko9[[#This Row],[Nykytila, kuntien osuus työmarkkinatuesta]]</f>
        <v>136760.10899999997</v>
      </c>
      <c r="J282" s="26">
        <v>147427.39750199998</v>
      </c>
    </row>
    <row r="283" spans="1:10" x14ac:dyDescent="0.3">
      <c r="A283" s="31">
        <v>890</v>
      </c>
      <c r="B283" s="31" t="s">
        <v>320</v>
      </c>
      <c r="C283" s="51">
        <v>1180</v>
      </c>
      <c r="D283" s="55">
        <v>83020.78</v>
      </c>
      <c r="E283" s="55">
        <v>86247.226999999999</v>
      </c>
      <c r="F283" s="55">
        <v>8174.3620000000001</v>
      </c>
      <c r="G283" s="55">
        <v>7680</v>
      </c>
      <c r="H283" s="26">
        <f>SUM(Taulukko9[[#This Row],[Uudistuksten mukainen osuus työmarkkinatuesta]:[Uudistuksen mukainen osuus ansiopäivärahasta]])</f>
        <v>102101.58899999999</v>
      </c>
      <c r="I283" s="26">
        <f>Taulukko9[[#This Row],[Uudistuksen mukainen rahoitusvastuu yhteensä]]-Taulukko9[[#This Row],[Nykytila, kuntien osuus työmarkkinatuesta]]</f>
        <v>19080.808999999994</v>
      </c>
      <c r="J283" s="26">
        <v>20569.112101999996</v>
      </c>
    </row>
    <row r="284" spans="1:10" x14ac:dyDescent="0.3">
      <c r="A284" s="31">
        <v>892</v>
      </c>
      <c r="B284" s="31" t="s">
        <v>321</v>
      </c>
      <c r="C284" s="51">
        <v>3592</v>
      </c>
      <c r="D284" s="55">
        <v>203875.13</v>
      </c>
      <c r="E284" s="55">
        <v>290560.84100000001</v>
      </c>
      <c r="F284" s="55">
        <v>14321.602999999999</v>
      </c>
      <c r="G284" s="55">
        <v>70080</v>
      </c>
      <c r="H284" s="26">
        <f>SUM(Taulukko9[[#This Row],[Uudistuksten mukainen osuus työmarkkinatuesta]:[Uudistuksen mukainen osuus ansiopäivärahasta]])</f>
        <v>374962.44400000002</v>
      </c>
      <c r="I284" s="26">
        <f>Taulukko9[[#This Row],[Uudistuksen mukainen rahoitusvastuu yhteensä]]-Taulukko9[[#This Row],[Nykytila, kuntien osuus työmarkkinatuesta]]</f>
        <v>171087.31400000001</v>
      </c>
      <c r="J284" s="26">
        <v>184432.12449200003</v>
      </c>
    </row>
    <row r="285" spans="1:10" x14ac:dyDescent="0.3">
      <c r="A285" s="31">
        <v>893</v>
      </c>
      <c r="B285" s="31" t="s">
        <v>322</v>
      </c>
      <c r="C285" s="51">
        <v>7434</v>
      </c>
      <c r="D285" s="55">
        <v>79659.47</v>
      </c>
      <c r="E285" s="55">
        <v>345773.54200000002</v>
      </c>
      <c r="F285" s="55">
        <v>33520.557999999997</v>
      </c>
      <c r="G285" s="55">
        <v>30720</v>
      </c>
      <c r="H285" s="26">
        <f>SUM(Taulukko9[[#This Row],[Uudistuksten mukainen osuus työmarkkinatuesta]:[Uudistuksen mukainen osuus ansiopäivärahasta]])</f>
        <v>410014.10000000003</v>
      </c>
      <c r="I285" s="26">
        <f>Taulukko9[[#This Row],[Uudistuksen mukainen rahoitusvastuu yhteensä]]-Taulukko9[[#This Row],[Nykytila, kuntien osuus työmarkkinatuesta]]</f>
        <v>330354.63</v>
      </c>
      <c r="J285" s="26">
        <v>356122.29114000004</v>
      </c>
    </row>
    <row r="286" spans="1:10" x14ac:dyDescent="0.3">
      <c r="A286" s="31">
        <v>895</v>
      </c>
      <c r="B286" s="31" t="s">
        <v>323</v>
      </c>
      <c r="C286" s="51">
        <v>15092</v>
      </c>
      <c r="D286" s="55">
        <v>494671.07</v>
      </c>
      <c r="E286" s="55">
        <v>1013210.825</v>
      </c>
      <c r="F286" s="55">
        <v>53485.677000000003</v>
      </c>
      <c r="G286" s="55">
        <v>215040</v>
      </c>
      <c r="H286" s="26">
        <f>SUM(Taulukko9[[#This Row],[Uudistuksten mukainen osuus työmarkkinatuesta]:[Uudistuksen mukainen osuus ansiopäivärahasta]])</f>
        <v>1281736.5019999999</v>
      </c>
      <c r="I286" s="26">
        <f>Taulukko9[[#This Row],[Uudistuksen mukainen rahoitusvastuu yhteensä]]-Taulukko9[[#This Row],[Nykytila, kuntien osuus työmarkkinatuesta]]</f>
        <v>787065.4319999998</v>
      </c>
      <c r="J286" s="26">
        <v>848456.53569599986</v>
      </c>
    </row>
    <row r="287" spans="1:10" x14ac:dyDescent="0.3">
      <c r="A287" s="31">
        <v>905</v>
      </c>
      <c r="B287" s="31" t="s">
        <v>324</v>
      </c>
      <c r="C287" s="51">
        <v>67988</v>
      </c>
      <c r="D287" s="55">
        <v>4326066.99</v>
      </c>
      <c r="E287" s="55">
        <v>7246748.1560000004</v>
      </c>
      <c r="F287" s="55">
        <v>397695.55099999998</v>
      </c>
      <c r="G287" s="55">
        <v>721920</v>
      </c>
      <c r="H287" s="26">
        <f>SUM(Taulukko9[[#This Row],[Uudistuksten mukainen osuus työmarkkinatuesta]:[Uudistuksen mukainen osuus ansiopäivärahasta]])</f>
        <v>8366363.7070000004</v>
      </c>
      <c r="I287" s="26">
        <f>Taulukko9[[#This Row],[Uudistuksen mukainen rahoitusvastuu yhteensä]]-Taulukko9[[#This Row],[Nykytila, kuntien osuus työmarkkinatuesta]]</f>
        <v>4040296.7170000002</v>
      </c>
      <c r="J287" s="26">
        <v>4355439.8609260004</v>
      </c>
    </row>
    <row r="288" spans="1:10" x14ac:dyDescent="0.3">
      <c r="A288" s="31">
        <v>908</v>
      </c>
      <c r="B288" s="31" t="s">
        <v>325</v>
      </c>
      <c r="C288" s="51">
        <v>20703</v>
      </c>
      <c r="D288" s="55">
        <v>1216822.95</v>
      </c>
      <c r="E288" s="55">
        <v>2110931.0929999999</v>
      </c>
      <c r="F288" s="55">
        <v>93986.222999999998</v>
      </c>
      <c r="G288" s="55">
        <v>296640</v>
      </c>
      <c r="H288" s="26">
        <f>SUM(Taulukko9[[#This Row],[Uudistuksten mukainen osuus työmarkkinatuesta]:[Uudistuksen mukainen osuus ansiopäivärahasta]])</f>
        <v>2501557.3159999996</v>
      </c>
      <c r="I288" s="26">
        <f>Taulukko9[[#This Row],[Uudistuksen mukainen rahoitusvastuu yhteensä]]-Taulukko9[[#This Row],[Nykytila, kuntien osuus työmarkkinatuesta]]</f>
        <v>1284734.3659999997</v>
      </c>
      <c r="J288" s="26">
        <v>1384943.6465479997</v>
      </c>
    </row>
    <row r="289" spans="1:10" x14ac:dyDescent="0.3">
      <c r="A289" s="31">
        <v>915</v>
      </c>
      <c r="B289" s="31" t="s">
        <v>326</v>
      </c>
      <c r="C289" s="51">
        <v>19759</v>
      </c>
      <c r="D289" s="55">
        <v>1526547.63</v>
      </c>
      <c r="E289" s="55">
        <v>2672217.0359999998</v>
      </c>
      <c r="F289" s="55">
        <v>126174.723</v>
      </c>
      <c r="G289" s="55">
        <v>366720</v>
      </c>
      <c r="H289" s="26">
        <f>SUM(Taulukko9[[#This Row],[Uudistuksten mukainen osuus työmarkkinatuesta]:[Uudistuksen mukainen osuus ansiopäivärahasta]])</f>
        <v>3165111.7589999996</v>
      </c>
      <c r="I289" s="26">
        <f>Taulukko9[[#This Row],[Uudistuksen mukainen rahoitusvastuu yhteensä]]-Taulukko9[[#This Row],[Nykytila, kuntien osuus työmarkkinatuesta]]</f>
        <v>1638564.1289999997</v>
      </c>
      <c r="J289" s="26">
        <v>1766372.1310619998</v>
      </c>
    </row>
    <row r="290" spans="1:10" x14ac:dyDescent="0.3">
      <c r="A290" s="31">
        <v>918</v>
      </c>
      <c r="B290" s="31" t="s">
        <v>327</v>
      </c>
      <c r="C290" s="51">
        <v>2228</v>
      </c>
      <c r="D290" s="55">
        <v>77066.11</v>
      </c>
      <c r="E290" s="55">
        <v>92628.222999999998</v>
      </c>
      <c r="F290" s="55">
        <v>8787.6039999999994</v>
      </c>
      <c r="G290" s="55">
        <v>27840</v>
      </c>
      <c r="H290" s="26">
        <f>SUM(Taulukko9[[#This Row],[Uudistuksten mukainen osuus työmarkkinatuesta]:[Uudistuksen mukainen osuus ansiopäivärahasta]])</f>
        <v>129255.82699999999</v>
      </c>
      <c r="I290" s="26">
        <f>Taulukko9[[#This Row],[Uudistuksen mukainen rahoitusvastuu yhteensä]]-Taulukko9[[#This Row],[Nykytila, kuntien osuus työmarkkinatuesta]]</f>
        <v>52189.71699999999</v>
      </c>
      <c r="J290" s="26">
        <v>56260.514925999989</v>
      </c>
    </row>
    <row r="291" spans="1:10" x14ac:dyDescent="0.3">
      <c r="A291" s="31">
        <v>921</v>
      </c>
      <c r="B291" s="31" t="s">
        <v>328</v>
      </c>
      <c r="C291" s="51">
        <v>1894</v>
      </c>
      <c r="D291" s="55">
        <v>106769.94</v>
      </c>
      <c r="E291" s="55">
        <v>152586.22200000001</v>
      </c>
      <c r="F291" s="55">
        <v>8974.1139999999996</v>
      </c>
      <c r="G291" s="55">
        <v>36480</v>
      </c>
      <c r="H291" s="26">
        <f>SUM(Taulukko9[[#This Row],[Uudistuksten mukainen osuus työmarkkinatuesta]:[Uudistuksen mukainen osuus ansiopäivärahasta]])</f>
        <v>198040.33600000001</v>
      </c>
      <c r="I291" s="26">
        <f>Taulukko9[[#This Row],[Uudistuksen mukainen rahoitusvastuu yhteensä]]-Taulukko9[[#This Row],[Nykytila, kuntien osuus työmarkkinatuesta]]</f>
        <v>91270.396000000008</v>
      </c>
      <c r="J291" s="26">
        <v>98389.486888000014</v>
      </c>
    </row>
    <row r="292" spans="1:10" x14ac:dyDescent="0.3">
      <c r="A292" s="31">
        <v>922</v>
      </c>
      <c r="B292" s="31" t="s">
        <v>329</v>
      </c>
      <c r="C292" s="51">
        <v>4501</v>
      </c>
      <c r="D292" s="55">
        <v>89802.94</v>
      </c>
      <c r="E292" s="55">
        <v>298975.58799999999</v>
      </c>
      <c r="F292" s="55">
        <v>18170.467000000001</v>
      </c>
      <c r="G292" s="55">
        <v>49920</v>
      </c>
      <c r="H292" s="26">
        <f>SUM(Taulukko9[[#This Row],[Uudistuksten mukainen osuus työmarkkinatuesta]:[Uudistuksen mukainen osuus ansiopäivärahasta]])</f>
        <v>367066.05499999999</v>
      </c>
      <c r="I292" s="26">
        <f>Taulukko9[[#This Row],[Uudistuksen mukainen rahoitusvastuu yhteensä]]-Taulukko9[[#This Row],[Nykytila, kuntien osuus työmarkkinatuesta]]</f>
        <v>277263.11499999999</v>
      </c>
      <c r="J292" s="26">
        <v>298889.63796999998</v>
      </c>
    </row>
    <row r="293" spans="1:10" x14ac:dyDescent="0.3">
      <c r="A293" s="31">
        <v>924</v>
      </c>
      <c r="B293" s="31" t="s">
        <v>330</v>
      </c>
      <c r="C293" s="51">
        <v>2946</v>
      </c>
      <c r="D293" s="55">
        <v>108445.23</v>
      </c>
      <c r="E293" s="55">
        <v>232471.13200000001</v>
      </c>
      <c r="F293" s="55">
        <v>7423.5330000000004</v>
      </c>
      <c r="G293" s="55">
        <v>12480</v>
      </c>
      <c r="H293" s="26">
        <f>SUM(Taulukko9[[#This Row],[Uudistuksten mukainen osuus työmarkkinatuesta]:[Uudistuksen mukainen osuus ansiopäivärahasta]])</f>
        <v>252374.66500000001</v>
      </c>
      <c r="I293" s="26">
        <f>Taulukko9[[#This Row],[Uudistuksen mukainen rahoitusvastuu yhteensä]]-Taulukko9[[#This Row],[Nykytila, kuntien osuus työmarkkinatuesta]]</f>
        <v>143929.435</v>
      </c>
      <c r="J293" s="26">
        <v>155155.93093</v>
      </c>
    </row>
    <row r="294" spans="1:10" x14ac:dyDescent="0.3">
      <c r="A294" s="31">
        <v>925</v>
      </c>
      <c r="B294" s="31" t="s">
        <v>331</v>
      </c>
      <c r="C294" s="51">
        <v>3427</v>
      </c>
      <c r="D294" s="55">
        <v>189885.04</v>
      </c>
      <c r="E294" s="55">
        <v>225460.891</v>
      </c>
      <c r="F294" s="55">
        <v>17489.044000000002</v>
      </c>
      <c r="G294" s="55">
        <v>51840</v>
      </c>
      <c r="H294" s="26">
        <f>SUM(Taulukko9[[#This Row],[Uudistuksten mukainen osuus työmarkkinatuesta]:[Uudistuksen mukainen osuus ansiopäivärahasta]])</f>
        <v>294789.935</v>
      </c>
      <c r="I294" s="26">
        <f>Taulukko9[[#This Row],[Uudistuksen mukainen rahoitusvastuu yhteensä]]-Taulukko9[[#This Row],[Nykytila, kuntien osuus työmarkkinatuesta]]</f>
        <v>104904.89499999999</v>
      </c>
      <c r="J294" s="26">
        <v>113087.47680999999</v>
      </c>
    </row>
    <row r="295" spans="1:10" x14ac:dyDescent="0.3">
      <c r="A295" s="31">
        <v>927</v>
      </c>
      <c r="B295" s="31" t="s">
        <v>332</v>
      </c>
      <c r="C295" s="51">
        <v>28913</v>
      </c>
      <c r="D295" s="55">
        <v>1654277.97</v>
      </c>
      <c r="E295" s="55">
        <v>2271106.4410000001</v>
      </c>
      <c r="F295" s="55">
        <v>135522.92600000001</v>
      </c>
      <c r="G295" s="55">
        <v>317760</v>
      </c>
      <c r="H295" s="26">
        <f>SUM(Taulukko9[[#This Row],[Uudistuksten mukainen osuus työmarkkinatuesta]:[Uudistuksen mukainen osuus ansiopäivärahasta]])</f>
        <v>2724389.3670000001</v>
      </c>
      <c r="I295" s="26">
        <f>Taulukko9[[#This Row],[Uudistuksen mukainen rahoitusvastuu yhteensä]]-Taulukko9[[#This Row],[Nykytila, kuntien osuus työmarkkinatuesta]]</f>
        <v>1070111.3970000001</v>
      </c>
      <c r="J295" s="26">
        <v>1153580.0859660001</v>
      </c>
    </row>
    <row r="296" spans="1:10" x14ac:dyDescent="0.3">
      <c r="A296" s="31">
        <v>931</v>
      </c>
      <c r="B296" s="31" t="s">
        <v>333</v>
      </c>
      <c r="C296" s="51">
        <v>5951</v>
      </c>
      <c r="D296" s="55">
        <v>162926.51</v>
      </c>
      <c r="E296" s="55">
        <v>268584.522</v>
      </c>
      <c r="F296" s="55">
        <v>32968.108</v>
      </c>
      <c r="G296" s="55">
        <v>115200</v>
      </c>
      <c r="H296" s="26">
        <f>SUM(Taulukko9[[#This Row],[Uudistuksten mukainen osuus työmarkkinatuesta]:[Uudistuksen mukainen osuus ansiopäivärahasta]])</f>
        <v>416752.63</v>
      </c>
      <c r="I296" s="26">
        <f>Taulukko9[[#This Row],[Uudistuksen mukainen rahoitusvastuu yhteensä]]-Taulukko9[[#This Row],[Nykytila, kuntien osuus työmarkkinatuesta]]</f>
        <v>253826.12</v>
      </c>
      <c r="J296" s="26">
        <v>273624.55736000004</v>
      </c>
    </row>
    <row r="297" spans="1:10" x14ac:dyDescent="0.3">
      <c r="A297" s="31">
        <v>934</v>
      </c>
      <c r="B297" s="31" t="s">
        <v>334</v>
      </c>
      <c r="C297" s="51">
        <v>2671</v>
      </c>
      <c r="D297" s="55">
        <v>77464.31</v>
      </c>
      <c r="E297" s="55">
        <v>99808.578999999998</v>
      </c>
      <c r="F297" s="55">
        <v>6745.9589999999998</v>
      </c>
      <c r="G297" s="55">
        <v>25920.000000000004</v>
      </c>
      <c r="H297" s="26">
        <f>SUM(Taulukko9[[#This Row],[Uudistuksten mukainen osuus työmarkkinatuesta]:[Uudistuksen mukainen osuus ansiopäivärahasta]])</f>
        <v>132474.538</v>
      </c>
      <c r="I297" s="26">
        <f>Taulukko9[[#This Row],[Uudistuksen mukainen rahoitusvastuu yhteensä]]-Taulukko9[[#This Row],[Nykytila, kuntien osuus työmarkkinatuesta]]</f>
        <v>55010.228000000003</v>
      </c>
      <c r="J297" s="26">
        <v>59301.025784000005</v>
      </c>
    </row>
    <row r="298" spans="1:10" x14ac:dyDescent="0.3">
      <c r="A298" s="31">
        <v>935</v>
      </c>
      <c r="B298" s="31" t="s">
        <v>335</v>
      </c>
      <c r="C298" s="51">
        <v>2985</v>
      </c>
      <c r="D298" s="55">
        <v>270610.02</v>
      </c>
      <c r="E298" s="55">
        <v>365022.54399999999</v>
      </c>
      <c r="F298" s="55">
        <v>36360.504999999997</v>
      </c>
      <c r="G298" s="55">
        <v>45120</v>
      </c>
      <c r="H298" s="26">
        <f>SUM(Taulukko9[[#This Row],[Uudistuksten mukainen osuus työmarkkinatuesta]:[Uudistuksen mukainen osuus ansiopäivärahasta]])</f>
        <v>446503.049</v>
      </c>
      <c r="I298" s="26">
        <f>Taulukko9[[#This Row],[Uudistuksen mukainen rahoitusvastuu yhteensä]]-Taulukko9[[#This Row],[Nykytila, kuntien osuus työmarkkinatuesta]]</f>
        <v>175893.02899999998</v>
      </c>
      <c r="J298" s="26">
        <v>189612.68526199998</v>
      </c>
    </row>
    <row r="299" spans="1:10" x14ac:dyDescent="0.3">
      <c r="A299" s="31">
        <v>936</v>
      </c>
      <c r="B299" s="31" t="s">
        <v>336</v>
      </c>
      <c r="C299" s="51">
        <v>6395</v>
      </c>
      <c r="D299" s="55">
        <v>286014.49</v>
      </c>
      <c r="E299" s="55">
        <v>438987.55699999997</v>
      </c>
      <c r="F299" s="55">
        <v>22337.808000000001</v>
      </c>
      <c r="G299" s="55">
        <v>72000</v>
      </c>
      <c r="H299" s="26">
        <f>SUM(Taulukko9[[#This Row],[Uudistuksten mukainen osuus työmarkkinatuesta]:[Uudistuksen mukainen osuus ansiopäivärahasta]])</f>
        <v>533325.36499999999</v>
      </c>
      <c r="I299" s="26">
        <f>Taulukko9[[#This Row],[Uudistuksen mukainen rahoitusvastuu yhteensä]]-Taulukko9[[#This Row],[Nykytila, kuntien osuus työmarkkinatuesta]]</f>
        <v>247310.875</v>
      </c>
      <c r="J299" s="26">
        <v>266601.12325</v>
      </c>
    </row>
    <row r="300" spans="1:10" x14ac:dyDescent="0.3">
      <c r="A300" s="31">
        <v>946</v>
      </c>
      <c r="B300" s="31" t="s">
        <v>337</v>
      </c>
      <c r="C300" s="51">
        <v>6287</v>
      </c>
      <c r="D300" s="55">
        <v>149876.03</v>
      </c>
      <c r="E300" s="55">
        <v>337653.136</v>
      </c>
      <c r="F300" s="55">
        <v>25935.617999999999</v>
      </c>
      <c r="G300" s="55">
        <v>44160</v>
      </c>
      <c r="H300" s="26">
        <f>SUM(Taulukko9[[#This Row],[Uudistuksten mukainen osuus työmarkkinatuesta]:[Uudistuksen mukainen osuus ansiopäivärahasta]])</f>
        <v>407748.75400000002</v>
      </c>
      <c r="I300" s="26">
        <f>Taulukko9[[#This Row],[Uudistuksen mukainen rahoitusvastuu yhteensä]]-Taulukko9[[#This Row],[Nykytila, kuntien osuus työmarkkinatuesta]]</f>
        <v>257872.72400000002</v>
      </c>
      <c r="J300" s="26">
        <v>277986.79647200002</v>
      </c>
    </row>
    <row r="301" spans="1:10" x14ac:dyDescent="0.3">
      <c r="A301" s="31">
        <v>976</v>
      </c>
      <c r="B301" s="31" t="s">
        <v>338</v>
      </c>
      <c r="C301" s="51">
        <v>3788</v>
      </c>
      <c r="D301" s="55">
        <v>197284.78</v>
      </c>
      <c r="E301" s="55">
        <v>294933.27899999998</v>
      </c>
      <c r="F301" s="55">
        <v>13492.579</v>
      </c>
      <c r="G301" s="55">
        <v>55680</v>
      </c>
      <c r="H301" s="26">
        <f>SUM(Taulukko9[[#This Row],[Uudistuksten mukainen osuus työmarkkinatuesta]:[Uudistuksen mukainen osuus ansiopäivärahasta]])</f>
        <v>364105.85800000001</v>
      </c>
      <c r="I301" s="26">
        <f>Taulukko9[[#This Row],[Uudistuksen mukainen rahoitusvastuu yhteensä]]-Taulukko9[[#This Row],[Nykytila, kuntien osuus työmarkkinatuesta]]</f>
        <v>166821.07800000001</v>
      </c>
      <c r="J301" s="26">
        <v>179833.12208400003</v>
      </c>
    </row>
    <row r="302" spans="1:10" x14ac:dyDescent="0.3">
      <c r="A302" s="31">
        <v>977</v>
      </c>
      <c r="B302" s="31" t="s">
        <v>339</v>
      </c>
      <c r="C302" s="51">
        <v>15293</v>
      </c>
      <c r="D302" s="55">
        <v>897702.85</v>
      </c>
      <c r="E302" s="55">
        <v>1099169.1100000001</v>
      </c>
      <c r="F302" s="55">
        <v>70320.244000000006</v>
      </c>
      <c r="G302" s="55">
        <v>168960</v>
      </c>
      <c r="H302" s="26">
        <f>SUM(Taulukko9[[#This Row],[Uudistuksten mukainen osuus työmarkkinatuesta]:[Uudistuksen mukainen osuus ansiopäivärahasta]])</f>
        <v>1338449.3540000001</v>
      </c>
      <c r="I302" s="26">
        <f>Taulukko9[[#This Row],[Uudistuksen mukainen rahoitusvastuu yhteensä]]-Taulukko9[[#This Row],[Nykytila, kuntien osuus työmarkkinatuesta]]</f>
        <v>440746.50400000007</v>
      </c>
      <c r="J302" s="26">
        <v>475124.73131200013</v>
      </c>
    </row>
    <row r="303" spans="1:10" x14ac:dyDescent="0.3">
      <c r="A303" s="31">
        <v>980</v>
      </c>
      <c r="B303" s="31" t="s">
        <v>340</v>
      </c>
      <c r="C303" s="51">
        <v>33607</v>
      </c>
      <c r="D303" s="55">
        <v>1332555.69</v>
      </c>
      <c r="E303" s="55">
        <v>2014737.3289999999</v>
      </c>
      <c r="F303" s="55">
        <v>140966.01</v>
      </c>
      <c r="G303" s="55">
        <v>431040</v>
      </c>
      <c r="H303" s="26">
        <f>SUM(Taulukko9[[#This Row],[Uudistuksten mukainen osuus työmarkkinatuesta]:[Uudistuksen mukainen osuus ansiopäivärahasta]])</f>
        <v>2586743.3389999997</v>
      </c>
      <c r="I303" s="26">
        <f>Taulukko9[[#This Row],[Uudistuksen mukainen rahoitusvastuu yhteensä]]-Taulukko9[[#This Row],[Nykytila, kuntien osuus työmarkkinatuesta]]</f>
        <v>1254187.6489999997</v>
      </c>
      <c r="J303" s="26">
        <v>1352014.2856219998</v>
      </c>
    </row>
    <row r="304" spans="1:10" x14ac:dyDescent="0.3">
      <c r="A304" s="31">
        <v>981</v>
      </c>
      <c r="B304" s="31" t="s">
        <v>341</v>
      </c>
      <c r="C304" s="51">
        <v>2237</v>
      </c>
      <c r="D304" s="55">
        <v>121162.21</v>
      </c>
      <c r="E304" s="55">
        <v>199033.63099999999</v>
      </c>
      <c r="F304" s="55">
        <v>19966.169000000002</v>
      </c>
      <c r="G304" s="55">
        <v>33600</v>
      </c>
      <c r="H304" s="26">
        <f>SUM(Taulukko9[[#This Row],[Uudistuksten mukainen osuus työmarkkinatuesta]:[Uudistuksen mukainen osuus ansiopäivärahasta]])</f>
        <v>252599.8</v>
      </c>
      <c r="I304" s="26">
        <f>Taulukko9[[#This Row],[Uudistuksen mukainen rahoitusvastuu yhteensä]]-Taulukko9[[#This Row],[Nykytila, kuntien osuus työmarkkinatuesta]]</f>
        <v>131437.58999999997</v>
      </c>
      <c r="J304" s="26">
        <v>141689.72201999999</v>
      </c>
    </row>
    <row r="305" spans="1:10" x14ac:dyDescent="0.3">
      <c r="A305" s="31">
        <v>989</v>
      </c>
      <c r="B305" s="31" t="s">
        <v>342</v>
      </c>
      <c r="C305" s="51">
        <v>5406</v>
      </c>
      <c r="D305" s="55">
        <v>208903.11</v>
      </c>
      <c r="E305" s="55">
        <v>316728.16100000002</v>
      </c>
      <c r="F305" s="55">
        <v>32658.834999999999</v>
      </c>
      <c r="G305" s="55">
        <v>47040</v>
      </c>
      <c r="H305" s="26">
        <f>SUM(Taulukko9[[#This Row],[Uudistuksten mukainen osuus työmarkkinatuesta]:[Uudistuksen mukainen osuus ansiopäivärahasta]])</f>
        <v>396426.99600000004</v>
      </c>
      <c r="I305" s="26">
        <f>Taulukko9[[#This Row],[Uudistuksen mukainen rahoitusvastuu yhteensä]]-Taulukko9[[#This Row],[Nykytila, kuntien osuus työmarkkinatuesta]]</f>
        <v>187523.88600000006</v>
      </c>
      <c r="J305" s="26">
        <v>202150.74910800008</v>
      </c>
    </row>
    <row r="306" spans="1:10" x14ac:dyDescent="0.3">
      <c r="A306" s="52">
        <v>992</v>
      </c>
      <c r="B306" s="52" t="s">
        <v>343</v>
      </c>
      <c r="C306" s="53">
        <v>18120</v>
      </c>
      <c r="D306" s="55">
        <v>1195121.1100000001</v>
      </c>
      <c r="E306" s="55">
        <v>1932405.3459999999</v>
      </c>
      <c r="F306" s="55">
        <v>133649.50099999999</v>
      </c>
      <c r="G306" s="55">
        <v>498240</v>
      </c>
      <c r="H306" s="26">
        <f>SUM(Taulukko9[[#This Row],[Uudistuksten mukainen osuus työmarkkinatuesta]:[Uudistuksen mukainen osuus ansiopäivärahasta]])</f>
        <v>2564294.8470000001</v>
      </c>
      <c r="I306" s="26">
        <f>Taulukko9[[#This Row],[Uudistuksen mukainen rahoitusvastuu yhteensä]]-Taulukko9[[#This Row],[Nykytila, kuntien osuus työmarkkinatuesta]]</f>
        <v>1369173.737</v>
      </c>
      <c r="J306" s="26">
        <v>1475969.2884860002</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Info</vt:lpstr>
      <vt:lpstr>Yhteenveto</vt:lpstr>
      <vt:lpstr>Rahoitus, koko maa</vt:lpstr>
      <vt:lpstr>Palveluiden rahoitus</vt:lpstr>
      <vt:lpstr>Palveluiden kustannukset</vt:lpstr>
      <vt:lpstr>Työttömyysturvan rahoitusvastuu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TE24_Työvoimapalveluiden rahoitus ja rahoitusvastuun laajentaminen</dc:title>
  <dc:creator>VM/TEM/STM</dc:creator>
  <cp:lastModifiedBy>Kytömäki Tiina (TEM)</cp:lastModifiedBy>
  <dcterms:created xsi:type="dcterms:W3CDTF">2020-05-15T09:22:39Z</dcterms:created>
  <dcterms:modified xsi:type="dcterms:W3CDTF">2023-11-06T11:51:31Z</dcterms:modified>
</cp:coreProperties>
</file>